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" ContentType="application/msword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berto Lesti\Desktop\4 novembre\"/>
    </mc:Choice>
  </mc:AlternateContent>
  <xr:revisionPtr revIDLastSave="0" documentId="13_ncr:1_{719825CC-91C9-47D9-A0C5-791AA76F935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alcolo sanzioni" sheetId="10" r:id="rId1"/>
    <sheet name="scelta condizioni" sheetId="11" r:id="rId2"/>
  </sheets>
  <definedNames>
    <definedName name="_xlnm.Print_Area" localSheetId="0">'calcolo sanzioni'!$C$2:$L$188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1" i="10" l="1"/>
  <c r="G37" i="10"/>
  <c r="I37" i="10" s="1"/>
  <c r="H37" i="10" l="1"/>
  <c r="J37" i="10" s="1"/>
  <c r="E42" i="10" s="1"/>
  <c r="D46" i="10" s="1"/>
  <c r="G102" i="10"/>
  <c r="I102" i="10" s="1"/>
  <c r="I122" i="10"/>
  <c r="K122" i="10" s="1"/>
  <c r="I121" i="10"/>
  <c r="K121" i="10" s="1"/>
  <c r="I120" i="10"/>
  <c r="K120" i="10" s="1"/>
  <c r="H120" i="10"/>
  <c r="H119" i="10"/>
  <c r="I119" i="10" s="1"/>
  <c r="K119" i="10" s="1"/>
  <c r="H118" i="10"/>
  <c r="I118" i="10" s="1"/>
  <c r="K118" i="10" s="1"/>
  <c r="H117" i="10"/>
  <c r="I117" i="10" s="1"/>
  <c r="K117" i="10" s="1"/>
  <c r="H116" i="10"/>
  <c r="I116" i="10" s="1"/>
  <c r="K116" i="10" s="1"/>
  <c r="I115" i="10"/>
  <c r="K115" i="10" s="1"/>
  <c r="I57" i="10"/>
  <c r="I56" i="10"/>
  <c r="K56" i="10" s="1"/>
  <c r="H102" i="10" l="1"/>
  <c r="F143" i="10"/>
  <c r="J102" i="10" l="1"/>
  <c r="E107" i="10" s="1"/>
  <c r="D111" i="10" s="1"/>
  <c r="G143" i="10"/>
  <c r="I86" i="10"/>
  <c r="C111" i="10" s="1"/>
  <c r="D13" i="10"/>
  <c r="D12" i="10"/>
  <c r="I55" i="10"/>
  <c r="K55" i="10" s="1"/>
  <c r="G78" i="10"/>
  <c r="F78" i="10"/>
  <c r="K57" i="10"/>
  <c r="H55" i="10"/>
  <c r="H54" i="10"/>
  <c r="I54" i="10" s="1"/>
  <c r="K54" i="10" s="1"/>
  <c r="H53" i="10"/>
  <c r="I53" i="10" s="1"/>
  <c r="K53" i="10" s="1"/>
  <c r="H52" i="10"/>
  <c r="I52" i="10" s="1"/>
  <c r="K52" i="10" s="1"/>
  <c r="H51" i="10"/>
  <c r="I51" i="10" s="1"/>
  <c r="K51" i="10" s="1"/>
  <c r="I50" i="10"/>
  <c r="K50" i="10" s="1"/>
  <c r="I22" i="10"/>
  <c r="C46" i="10" s="1"/>
  <c r="E111" i="10" l="1"/>
  <c r="D143" i="10" s="1"/>
  <c r="K123" i="10"/>
  <c r="E143" i="10" s="1"/>
  <c r="K58" i="10"/>
  <c r="E78" i="10" s="1"/>
  <c r="E46" i="10"/>
  <c r="D78" i="10" s="1"/>
  <c r="H143" i="10" l="1"/>
  <c r="F147" i="10" s="1"/>
  <c r="C155" i="10"/>
  <c r="F155" i="10" s="1"/>
  <c r="H78" i="10"/>
  <c r="E147" i="10" s="1"/>
  <c r="D180" i="10" l="1"/>
  <c r="F180" i="10" s="1"/>
  <c r="G147" i="10"/>
  <c r="D162" i="10" s="1"/>
  <c r="E155" i="10"/>
  <c r="D158" i="10" l="1"/>
  <c r="F158" i="10" s="1"/>
  <c r="F172" i="10"/>
  <c r="F160" i="10"/>
  <c r="F178" i="10"/>
  <c r="F166" i="10"/>
  <c r="D175" i="10"/>
  <c r="D186" i="10"/>
  <c r="D174" i="10"/>
  <c r="D184" i="10"/>
  <c r="F188" i="10"/>
  <c r="F182" i="10"/>
  <c r="D185" i="10"/>
  <c r="D176" i="10"/>
  <c r="D163" i="10"/>
  <c r="D164" i="10"/>
  <c r="D170" i="10"/>
  <c r="F170" i="10" s="1"/>
  <c r="F187" i="10"/>
  <c r="F165" i="10"/>
  <c r="F177" i="10"/>
</calcChain>
</file>

<file path=xl/sharedStrings.xml><?xml version="1.0" encoding="utf-8"?>
<sst xmlns="http://schemas.openxmlformats.org/spreadsheetml/2006/main" count="328" uniqueCount="166">
  <si>
    <t>&gt; 95 &lt;= 110</t>
  </si>
  <si>
    <t>&gt; 110 &lt;=130</t>
  </si>
  <si>
    <t>&gt; 160</t>
  </si>
  <si>
    <t xml:space="preserve">  Unità inferiore a mq. 46 (*)</t>
  </si>
  <si>
    <t xml:space="preserve">  Unità tra mq. 46 e mq. 70 (*)</t>
  </si>
  <si>
    <t xml:space="preserve">  Unità superiore a mq. 70</t>
  </si>
  <si>
    <t xml:space="preserve">  Autorimesse singole</t>
  </si>
  <si>
    <t xml:space="preserve">  Posto macchina in comune</t>
  </si>
  <si>
    <t>DESCRIZIONE IMMOBILE</t>
  </si>
  <si>
    <t>SUPERFICIE REALE</t>
  </si>
  <si>
    <t>30% PER VANI CON H. INF 1,70</t>
  </si>
  <si>
    <t>SUPERFICIE DA CONSIDEARE</t>
  </si>
  <si>
    <t>COEFF.</t>
  </si>
  <si>
    <t>SUPERFICIE CONVENZIONALE</t>
  </si>
  <si>
    <t>CATEGORIA CATASTALE</t>
  </si>
  <si>
    <t xml:space="preserve">  Balconi, terrazze, cantine e simili (loc. sottot. non abitabili)</t>
  </si>
  <si>
    <t xml:space="preserve">  Superfici a verde in condominio (quota millesim.)</t>
  </si>
  <si>
    <t>VOLUME IN MC.</t>
  </si>
  <si>
    <t xml:space="preserve">  Superfici scoperte in godimento esclusivo (°)</t>
  </si>
  <si>
    <t>(*) inserire nel computo per una superficie non eccedente a quella dell'immobile principale a cui è riferito</t>
  </si>
  <si>
    <t>FASCIA/ZONA</t>
  </si>
  <si>
    <t>MICROZONA</t>
  </si>
  <si>
    <t>TIPOLOGIA</t>
  </si>
  <si>
    <t>(Rif. O.M.I.)</t>
  </si>
  <si>
    <t>(N.C.E.U.)</t>
  </si>
  <si>
    <t>SUPERFICIE REALE   (V: 5 x 3)</t>
  </si>
  <si>
    <t>DETERMINAZIONE, CON MODALITA' DESCRITTA NELLA TABELLA ALLEGATA ALLA  L. 47/85, DELLA SUPERFICIE NEL CASO TRATTASI DI ABUSI IN TERMINI DI VOLUMI</t>
  </si>
  <si>
    <t>Pratica Edilizia</t>
  </si>
  <si>
    <t>Soggetto richiedente</t>
  </si>
  <si>
    <t xml:space="preserve">Localizzazione </t>
  </si>
  <si>
    <t>Epoca delle realizzazione dell'abuso o delle difformità</t>
  </si>
  <si>
    <r>
      <t xml:space="preserve">Totale Superficie Convenzionale mq. </t>
    </r>
    <r>
      <rPr>
        <b/>
        <vertAlign val="superscript"/>
        <sz val="9"/>
        <rFont val="Arial"/>
        <family val="2"/>
      </rPr>
      <t>(1)</t>
    </r>
    <r>
      <rPr>
        <b/>
        <sz val="9"/>
        <rFont val="Arial"/>
        <family val="2"/>
      </rPr>
      <t xml:space="preserve"> </t>
    </r>
  </si>
  <si>
    <t>Sup. vano totale</t>
  </si>
  <si>
    <t>sup. abbatttuta            del 30%</t>
  </si>
  <si>
    <t>Coefficienti correttivi</t>
  </si>
  <si>
    <t>coeff.</t>
  </si>
  <si>
    <t>coefficiente da applicare</t>
  </si>
  <si>
    <t>0,90</t>
  </si>
  <si>
    <t>Centro storico</t>
  </si>
  <si>
    <t>Centro edificato</t>
  </si>
  <si>
    <t>Aree di espansione</t>
  </si>
  <si>
    <t>Agricole (Ea)</t>
  </si>
  <si>
    <t>1,10</t>
  </si>
  <si>
    <t>1,00</t>
  </si>
  <si>
    <t>0,79</t>
  </si>
  <si>
    <t>0,85</t>
  </si>
  <si>
    <r>
      <rPr>
        <b/>
        <sz val="8"/>
        <rFont val="Arial"/>
        <family val="2"/>
      </rPr>
      <t>CD</t>
    </r>
    <r>
      <rPr>
        <sz val="8"/>
        <rFont val="Arial"/>
        <family val="2"/>
      </rPr>
      <t xml:space="preserve"> coefficente per demografia Comune</t>
    </r>
  </si>
  <si>
    <r>
      <t xml:space="preserve">CU </t>
    </r>
    <r>
      <rPr>
        <sz val="8"/>
        <rFont val="Arial"/>
        <family val="2"/>
      </rPr>
      <t>coefficente per ubicazione</t>
    </r>
  </si>
  <si>
    <r>
      <t xml:space="preserve">CP </t>
    </r>
    <r>
      <rPr>
        <sz val="8"/>
        <rFont val="Arial"/>
        <family val="2"/>
      </rPr>
      <t>coefficiente di piano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per U.I. situate al piano</t>
    </r>
  </si>
  <si>
    <t>seminterrato</t>
  </si>
  <si>
    <t>Terreno</t>
  </si>
  <si>
    <t>Intermedio e ultimo</t>
  </si>
  <si>
    <t>Attico</t>
  </si>
  <si>
    <t>0,80</t>
  </si>
  <si>
    <t>1,20</t>
  </si>
  <si>
    <r>
      <rPr>
        <b/>
        <sz val="8"/>
        <rFont val="Arial"/>
        <family val="2"/>
      </rPr>
      <t>CM</t>
    </r>
    <r>
      <rPr>
        <sz val="8"/>
        <rFont val="Arial"/>
        <family val="2"/>
      </rPr>
      <t xml:space="preserve"> coefficiente di manutenione stato</t>
    </r>
  </si>
  <si>
    <t>Normale</t>
  </si>
  <si>
    <t>Mediocre</t>
  </si>
  <si>
    <t>Scadente</t>
  </si>
  <si>
    <r>
      <rPr>
        <b/>
        <sz val="8"/>
        <rFont val="Arial"/>
        <family val="2"/>
      </rPr>
      <t>CV</t>
    </r>
    <r>
      <rPr>
        <sz val="8"/>
        <rFont val="Arial"/>
        <family val="2"/>
      </rPr>
      <t xml:space="preserve"> coefficiente di vetustà</t>
    </r>
  </si>
  <si>
    <t>per gli ulteriori 30 anni (0,5%)</t>
  </si>
  <si>
    <t xml:space="preserve">VALORE UNITARIO DI RIFERIMENTO (VUR)  </t>
  </si>
  <si>
    <t>CC COEFFICIENTI CORRETTIVI</t>
  </si>
  <si>
    <t>VALORE DI MERCATO MEDIO</t>
  </si>
  <si>
    <t>VALORE UNITARIO DI RIFERIMENTO</t>
  </si>
  <si>
    <t>COEFFICIENTE DI RETTIFICA (CR)</t>
  </si>
  <si>
    <t>Nuova costruzione</t>
  </si>
  <si>
    <t>Ristrutturazione urbanistica</t>
  </si>
  <si>
    <t>Ristrutturazione edilizia con esclusione della demolizione con fedele ricostruzione ma comprendente la realizzazione di addizioni funzionali di nuovi elementi agli organismi esistenti</t>
  </si>
  <si>
    <t>Ristrutturazione edilizia consistente nella demolizione di volumi secondari, facenti parte di un medesimo organismo edilizio, con loro ricostruzione nella stessa quantità, o in quantità inferiore ancorché in diversa collocazione sul lotto di pertinenza</t>
  </si>
  <si>
    <t>Ristrutturazione edilizia con esclusione della demolizione con fedele ricostruzione e della realizzazione di addizioni funzionali di nuovi elementi agli organismi esistenti</t>
  </si>
  <si>
    <t>Restauro e risanamento conservativo</t>
  </si>
  <si>
    <t>Manutenzione straordinaria</t>
  </si>
  <si>
    <t>Al cambio di destinazione d’uso di unità immobiliari o parte di essa con o senza opere</t>
  </si>
  <si>
    <t>0,95</t>
  </si>
  <si>
    <t>Coefficienti correttivi in % per tipologia di intervento</t>
  </si>
  <si>
    <t>0,10</t>
  </si>
  <si>
    <t>Sostituzione edilizia</t>
  </si>
  <si>
    <t>0,20</t>
  </si>
  <si>
    <t>0,40</t>
  </si>
  <si>
    <t>0,50</t>
  </si>
  <si>
    <r>
      <t>Ristrutturazione edilizia comprendente la demolizione e fedele ricostruzione</t>
    </r>
    <r>
      <rPr>
        <sz val="6"/>
        <rFont val="Arial"/>
        <family val="2"/>
      </rPr>
      <t xml:space="preserve"> (intendendo per fedele ricostruzione quella realizzata con gli stessi materiali o con materiali analoghi prescritti dal regolamento edilizio, nonché nella stessa collocazione e con lo stesso ingombro planivolumetrico, fatte salve esclusivamente le innovazioni necessarie per l’adeguamento alla normativa antisismica)</t>
    </r>
  </si>
  <si>
    <t>0,60</t>
  </si>
  <si>
    <t>0,70</t>
  </si>
  <si>
    <t>COEFFICIENTE DI ABBATTIMENTO (CA)</t>
  </si>
  <si>
    <t>Coefficienti di abbattimento epoca di realizzazione</t>
  </si>
  <si>
    <t>Post 1985</t>
  </si>
  <si>
    <t>Ante 1985</t>
  </si>
  <si>
    <t>Ante 1967</t>
  </si>
  <si>
    <t>1,05</t>
  </si>
  <si>
    <t>VUR</t>
  </si>
  <si>
    <t>SC</t>
  </si>
  <si>
    <t>CR</t>
  </si>
  <si>
    <t>CA</t>
  </si>
  <si>
    <t>VVA</t>
  </si>
  <si>
    <t>VVP</t>
  </si>
  <si>
    <t>AVV</t>
  </si>
  <si>
    <t>Sanzione</t>
  </si>
  <si>
    <t xml:space="preserve">CALCOLO DELLA SANZIONE Art. 37 comma 2 d.P.R. 380/01 </t>
  </si>
  <si>
    <t>Sanzione minima</t>
  </si>
  <si>
    <t>Sanzione massima</t>
  </si>
  <si>
    <t>&gt; 50.000,00 €</t>
  </si>
  <si>
    <t>tra 0 € e 5.000,00 €</t>
  </si>
  <si>
    <t>C= AVV</t>
  </si>
  <si>
    <t>X= importo sanzione</t>
  </si>
  <si>
    <t>Sanzione da applicare</t>
  </si>
  <si>
    <t xml:space="preserve">CALCOLO DELL'OBLAZIONE SANZIONE Art. 36-bis comma 5 lett. b) d.P.R. 380/01 </t>
  </si>
  <si>
    <t xml:space="preserve">Sanzione massima </t>
  </si>
  <si>
    <t>Valore minimo</t>
  </si>
  <si>
    <t>VALORE COMPRAVENDITA</t>
  </si>
  <si>
    <r>
      <t xml:space="preserve">VALORE DI VALORE MEDIO                                                  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 xml:space="preserve">€/mq. </t>
    </r>
    <r>
      <rPr>
        <sz val="6.5"/>
        <rFont val="Arial"/>
        <family val="2"/>
      </rPr>
      <t>(2)</t>
    </r>
  </si>
  <si>
    <t>FASCIA/ZONA(Rif. O.M.I.)</t>
  </si>
  <si>
    <r>
      <t xml:space="preserve">DETERMINAZIONE COEFFICIENTI CORRETTIVI (CC)
CC=(CD </t>
    </r>
    <r>
      <rPr>
        <sz val="8"/>
        <rFont val="Arial"/>
        <family val="2"/>
      </rPr>
      <t>coefficente per demografia Comune</t>
    </r>
    <r>
      <rPr>
        <b/>
        <sz val="8"/>
        <rFont val="Arial"/>
        <family val="2"/>
      </rPr>
      <t xml:space="preserve">xCU </t>
    </r>
    <r>
      <rPr>
        <sz val="8"/>
        <rFont val="Arial"/>
        <family val="2"/>
      </rPr>
      <t>coefficente per ubicazione</t>
    </r>
    <r>
      <rPr>
        <b/>
        <sz val="8"/>
        <rFont val="Arial"/>
        <family val="2"/>
      </rPr>
      <t xml:space="preserve">xCP </t>
    </r>
    <r>
      <rPr>
        <sz val="8"/>
        <rFont val="Arial"/>
        <family val="2"/>
      </rPr>
      <t>coefficiente di piano</t>
    </r>
    <r>
      <rPr>
        <b/>
        <sz val="8"/>
        <rFont val="Arial"/>
        <family val="2"/>
      </rPr>
      <t xml:space="preserve">xCM </t>
    </r>
    <r>
      <rPr>
        <sz val="8"/>
        <rFont val="Arial"/>
        <family val="2"/>
      </rPr>
      <t>coefficiente di manutenione</t>
    </r>
    <r>
      <rPr>
        <b/>
        <sz val="8"/>
        <rFont val="Arial"/>
        <family val="2"/>
      </rPr>
      <t xml:space="preserve">xCV </t>
    </r>
    <r>
      <rPr>
        <sz val="8"/>
        <rFont val="Arial"/>
        <family val="2"/>
      </rPr>
      <t>coefficiente di vetustà</t>
    </r>
    <r>
      <rPr>
        <b/>
        <sz val="8"/>
        <rFont val="Arial"/>
        <family val="2"/>
      </rPr>
      <t>)</t>
    </r>
  </si>
  <si>
    <t>DETERMINAZIONE VALORE UNITARIO DI RIFERIMENTO (VUR)
VUR=Valore Valore di mercato medio (fonte O.M.I.)xCC</t>
  </si>
  <si>
    <t xml:space="preserve">Importo dell'AVV (Aumento Valore Venale) Raddoppiato (moltiplicato X 2) </t>
  </si>
  <si>
    <r>
      <t xml:space="preserve">Per le sanzioni da € 1.032,00 a € 10.328,00
</t>
    </r>
    <r>
      <rPr>
        <b/>
        <i/>
        <sz val="7"/>
        <rFont val="Arial"/>
        <family val="2"/>
      </rPr>
      <t>(tale sanzione si applica anche alle opere di cui all'art. 34-ter d.P.R. 380/01)</t>
    </r>
  </si>
  <si>
    <t>DETERMINAZIONE DELLE SANZIONI</t>
  </si>
  <si>
    <t>con importo dell'AVV
raddoppiato pari o &gt; a 50.000,00 €</t>
  </si>
  <si>
    <t xml:space="preserve"> con importo dell'AVV
raddoppiato compreso tra 0 € e 5.000,00 €</t>
  </si>
  <si>
    <t>CITTA’ di FABRIANO
PROVINCIA DI ANCONA
Servizio Edilizia Privata e Sisma SUE-SUAP (SUAPE) - Vigilanza Edilizia</t>
  </si>
  <si>
    <r>
      <t xml:space="preserve">DETERMINAZIONE DEL VALORIE DI MERCATO MEDIO
</t>
    </r>
    <r>
      <rPr>
        <i/>
        <sz val="7"/>
        <rFont val="Arial"/>
        <family val="2"/>
      </rPr>
      <t>(semestre di riferimento alla data di presentazione dell'istanza)</t>
    </r>
  </si>
  <si>
    <r>
      <t xml:space="preserve">DETERMINAZIONE DELLA SUPERFICIE CONVENZIONALE (SC)
</t>
    </r>
    <r>
      <rPr>
        <i/>
        <sz val="7"/>
        <rFont val="Arial"/>
        <family val="2"/>
      </rPr>
      <t>(</t>
    </r>
    <r>
      <rPr>
        <i/>
        <sz val="8"/>
        <rFont val="Arial"/>
        <family val="2"/>
      </rPr>
      <t>somma delle superfici coperte calpestabili comprensive delle quote delle superfici occupate dai muri interni e perimetrali)</t>
    </r>
  </si>
  <si>
    <r>
      <t xml:space="preserve">DETERMINAZIONE DEL VALORIE DI MERCATO MEDIO
</t>
    </r>
    <r>
      <rPr>
        <i/>
        <sz val="8"/>
        <rFont val="Arial"/>
        <family val="2"/>
      </rPr>
      <t>(semestre di riferimento alla data di perfezionamento dell'istanza)</t>
    </r>
  </si>
  <si>
    <r>
      <t xml:space="preserve">DETERMINAZIONE DELLA SUPERFICIE CONVENZIONALE (SC)
</t>
    </r>
    <r>
      <rPr>
        <i/>
        <sz val="7"/>
        <rFont val="Arial"/>
        <family val="2"/>
      </rPr>
      <t>(somma delle superfici coperte calpestabili comprensive delle quote delle superfici occupate dai muri interni e perimetrali)</t>
    </r>
  </si>
  <si>
    <t>SANZIONE Art. 37 C. 1 
d.P.R.  380/01</t>
  </si>
  <si>
    <t>SCELTA CONDIZIONI SANATORIA</t>
  </si>
  <si>
    <t>SANZIONE Art. 37 C. 2 
d.P.R.  380/01</t>
  </si>
  <si>
    <r>
      <t xml:space="preserve">TIPOLOGIA DELLA SANZIONE
</t>
    </r>
    <r>
      <rPr>
        <b/>
        <u/>
        <sz val="9"/>
        <rFont val="Arial"/>
        <family val="2"/>
      </rPr>
      <t>(scegliere dal menù sotto)</t>
    </r>
  </si>
  <si>
    <t>V V A</t>
  </si>
  <si>
    <t>V V P</t>
  </si>
  <si>
    <t>A V V</t>
  </si>
  <si>
    <t>C= AVV (x2)</t>
  </si>
  <si>
    <t>B=5.164,00 €</t>
  </si>
  <si>
    <t>A=50.000,00 €</t>
  </si>
  <si>
    <t>B=10.329,00 €</t>
  </si>
  <si>
    <t>B=10.328,00 €</t>
  </si>
  <si>
    <t>Valore massimo</t>
  </si>
  <si>
    <t>CALCOLO DELLA SANZIONE Art. 37 comma 1 d.P.R. 380/01 - triplo di AAV
(IMPORTO SANZIONE MINIMA € 1.032,00)</t>
  </si>
  <si>
    <t>Sanzione da applicare
(minimo 1.032,00 €)</t>
  </si>
  <si>
    <t>coefficente da applicare
 a AAV</t>
  </si>
  <si>
    <t>AVV x coefficente</t>
  </si>
  <si>
    <t>NOTE</t>
  </si>
  <si>
    <r>
      <rPr>
        <b/>
        <sz val="8"/>
        <color indexed="8"/>
        <rFont val="Arial"/>
        <family val="2"/>
      </rPr>
      <t>Sanzione fascia intermedia</t>
    </r>
    <r>
      <rPr>
        <sz val="8"/>
        <color indexed="8"/>
        <rFont val="Arial"/>
        <family val="2"/>
      </rPr>
      <t xml:space="preserve"> per importi compresi tra 5.000,01 e € 50.000,00 (A:B=C:X)</t>
    </r>
  </si>
  <si>
    <r>
      <rPr>
        <b/>
        <i/>
        <sz val="9"/>
        <rFont val="Arial"/>
        <family val="2"/>
      </rPr>
      <t xml:space="preserve">Per le sanzioni da € 516,00 a € 5.164,00
</t>
    </r>
    <r>
      <rPr>
        <i/>
        <sz val="8"/>
        <rFont val="Arial"/>
        <family val="2"/>
      </rPr>
      <t>(verifica doppia conformità piena)</t>
    </r>
  </si>
  <si>
    <r>
      <t xml:space="preserve">Sanzioni art. 36-bis c. 5  lett.b) da € 1.032,00 a € 10.328,00
</t>
    </r>
    <r>
      <rPr>
        <b/>
        <i/>
        <sz val="8"/>
        <rFont val="Arial"/>
        <family val="2"/>
      </rPr>
      <t>(in assenza di scia o in difformità da essa)</t>
    </r>
  </si>
  <si>
    <r>
      <rPr>
        <b/>
        <sz val="10"/>
        <rFont val="Arial"/>
        <family val="2"/>
      </rPr>
      <t>Sanzioni art. 36-bis c. 5 lett.b) da € 516,00 a € 5.164,00</t>
    </r>
    <r>
      <rPr>
        <b/>
        <i/>
        <sz val="9"/>
        <rFont val="Arial"/>
        <family val="2"/>
      </rPr>
      <t xml:space="preserve">
</t>
    </r>
    <r>
      <rPr>
        <b/>
        <i/>
        <sz val="8"/>
        <rFont val="Arial"/>
        <family val="2"/>
      </rPr>
      <t>(verifica doppia conformità piena)</t>
    </r>
  </si>
  <si>
    <r>
      <t xml:space="preserve"> </t>
    </r>
    <r>
      <rPr>
        <b/>
        <sz val="14"/>
        <color indexed="10"/>
        <rFont val="Tahoma"/>
        <family val="2"/>
      </rPr>
      <t xml:space="preserve">SANZIONI ART. 37, 36-bis e 34-ter D.P.R. 380/01
</t>
    </r>
    <r>
      <rPr>
        <sz val="11"/>
        <color indexed="8"/>
        <rFont val="Tahoma"/>
        <family val="2"/>
      </rPr>
      <t xml:space="preserve">PROSPETTO CALCOLO DEL VALORE VENALE E DELLE SANZIONI
Allegato alle linee di indirizzo su criteri e modalità di calcolo della sanzioni pecuniarie
</t>
    </r>
    <r>
      <rPr>
        <sz val="10"/>
        <color indexed="8"/>
        <rFont val="Tahoma"/>
        <family val="2"/>
      </rPr>
      <t>(calcolo in  base alla L. 27 luglio 1978 n. 392 pubblicata sulla G.U. n. 211 del 29 luglio 1978) e L. 47/85</t>
    </r>
  </si>
  <si>
    <t>0,10*</t>
  </si>
  <si>
    <t>0,05*</t>
  </si>
  <si>
    <t>sup. abbatttuta del 30%</t>
  </si>
  <si>
    <t>DETERMINAZIONE EX POST (VVA)                                                                                                                                                                                                                                                                                                                       VVA=(VURxSCxCRxCA)</t>
  </si>
  <si>
    <t>DETERMINAZIONE AUMENTO DEL VALORE VENALE
AVV = (VVA-VVP)</t>
  </si>
  <si>
    <t>DETERMINAZIONE EX POST (VVA)
VVA=(VURxSCxCRxCA)</t>
  </si>
  <si>
    <t>DETERMINAZIONE EX ANTE (VVP)                                                                                                                                                                                                                                                                                                     VVP=(VURxSC)</t>
  </si>
  <si>
    <t>DETERMINAZIONE EX ANTE (VVP)
VVP=(VURxSCxCRxCA)</t>
  </si>
  <si>
    <t>DETERMINAZIONE AUMENTO DEL VALORE VENALE
AVV = (V V A  -  V V P)</t>
  </si>
  <si>
    <t>CV - calcolo coefficiente di vetustà</t>
  </si>
  <si>
    <t>ANNO DI COSTRUZIONE</t>
  </si>
  <si>
    <t>ANNI DI VETUSTA'</t>
  </si>
  <si>
    <t>percentuale per gli ulteriori 30 anni</t>
  </si>
  <si>
    <t>valore coefficiente di vetustà</t>
  </si>
  <si>
    <t>ANNO DI RIFERIMENTO PERIZIA</t>
  </si>
  <si>
    <t>dal 7° anno al al 21° (1%)</t>
  </si>
  <si>
    <t>percentuale fino al 21° anno</t>
  </si>
  <si>
    <t>dal 7° anno al al 21° (1% anno)</t>
  </si>
  <si>
    <t>per gli ulteriori 30 anni (0,5% anno)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</si>
</sst>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7" formatCode="#,##0.00\ &quot;€&quot;;\-#,##0.00\ &quot;€&quot;"/>
    <numFmt numFmtId="8" formatCode="#,##0.00\ &quot;€&quot;;[Red]\-#,##0.00\ &quot;€&quot;"/>
    <numFmt numFmtId="44" formatCode="_-* #,##0.00\ &quot;€&quot;_-;\-* #,##0.00\ &quot;€&quot;_-;_-* &quot;-&quot;??\ &quot;€&quot;_-;_-@_-"/>
    <numFmt numFmtId="164" formatCode="#,##0.00_ ;[Red]\-#,##0.00\ "/>
    <numFmt numFmtId="165" formatCode="#,##0.00_ ;\-#,##0.00\ "/>
    <numFmt numFmtId="166" formatCode="&quot;€&quot;\ #,##0.00"/>
    <numFmt numFmtId="167" formatCode="#,##0.00\ &quot;€&quot;"/>
    <numFmt numFmtId="168" formatCode="#,##0_ ;\-#,##0\ "/>
    <numFmt numFmtId="169" formatCode="#,##0_ ;[Red]\-#,##0\ "/>
    <numFmt numFmtId="170" formatCode="0.0000"/>
    <numFmt numFmtId="171" formatCode="#,##0\ &quot;€&quot;"/>
    <numFmt numFmtId="172" formatCode="#,##0.00\ &quot;€&quot;;[Red]#,##0.00\ &quot;€&quot;"/>
  </numFmts>
  <fonts count="42" x14ac:knownFonts="1">
    <font>
      <sz val="10"/>
      <name val="Arial"/>
    </font>
    <font>
      <b/>
      <sz val="8"/>
      <name val="Arial"/>
      <family val="2"/>
    </font>
    <font>
      <sz val="8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7"/>
      <name val="Arial Narrow"/>
      <family val="2"/>
    </font>
    <font>
      <sz val="6"/>
      <name val="Arial"/>
      <family val="2"/>
    </font>
    <font>
      <sz val="11"/>
      <name val="Impact"/>
      <family val="2"/>
    </font>
    <font>
      <sz val="10"/>
      <name val="Impact"/>
      <family val="2"/>
    </font>
    <font>
      <b/>
      <sz val="6.5"/>
      <name val="Arial"/>
      <family val="2"/>
    </font>
    <font>
      <sz val="6.5"/>
      <name val="Arial"/>
      <family val="2"/>
    </font>
    <font>
      <sz val="8"/>
      <name val="Helvetica"/>
      <family val="2"/>
    </font>
    <font>
      <sz val="13"/>
      <color indexed="10"/>
      <name val="Impact"/>
      <family val="2"/>
    </font>
    <font>
      <b/>
      <sz val="10"/>
      <name val="Arial"/>
      <family val="2"/>
    </font>
    <font>
      <sz val="14"/>
      <color indexed="10"/>
      <name val="Tahoma"/>
      <family val="2"/>
    </font>
    <font>
      <b/>
      <sz val="8"/>
      <color indexed="10"/>
      <name val="Arial"/>
      <family val="2"/>
    </font>
    <font>
      <b/>
      <sz val="6.5"/>
      <color indexed="8"/>
      <name val="Arial"/>
      <family val="2"/>
    </font>
    <font>
      <b/>
      <sz val="8"/>
      <color indexed="8"/>
      <name val="Arial"/>
      <family val="2"/>
    </font>
    <font>
      <b/>
      <sz val="16"/>
      <name val="Arial"/>
      <family val="2"/>
    </font>
    <font>
      <b/>
      <sz val="14"/>
      <color indexed="10"/>
      <name val="Tahoma"/>
      <family val="2"/>
    </font>
    <font>
      <sz val="11"/>
      <color indexed="8"/>
      <name val="Tahoma"/>
      <family val="2"/>
    </font>
    <font>
      <sz val="10"/>
      <color indexed="8"/>
      <name val="Tahoma"/>
      <family val="2"/>
    </font>
    <font>
      <sz val="8"/>
      <color indexed="8"/>
      <name val="Arial"/>
      <family val="2"/>
    </font>
    <font>
      <b/>
      <vertAlign val="superscript"/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i/>
      <sz val="8"/>
      <name val="Arial"/>
      <family val="2"/>
    </font>
    <font>
      <b/>
      <i/>
      <sz val="8"/>
      <name val="Arial"/>
      <family val="2"/>
    </font>
    <font>
      <i/>
      <sz val="9"/>
      <name val="Arial"/>
      <family val="2"/>
    </font>
    <font>
      <i/>
      <sz val="7"/>
      <name val="Arial"/>
      <family val="2"/>
    </font>
    <font>
      <b/>
      <sz val="9"/>
      <color indexed="8"/>
      <name val="Arial"/>
      <family val="2"/>
    </font>
    <font>
      <b/>
      <sz val="8"/>
      <color rgb="FF000000"/>
      <name val="Arial"/>
      <family val="2"/>
    </font>
    <font>
      <b/>
      <i/>
      <sz val="9"/>
      <name val="Arial"/>
      <family val="2"/>
    </font>
    <font>
      <b/>
      <i/>
      <sz val="7"/>
      <name val="Arial"/>
      <family val="2"/>
    </font>
    <font>
      <b/>
      <sz val="12"/>
      <name val="Arial"/>
      <family val="2"/>
    </font>
    <font>
      <b/>
      <u/>
      <sz val="9"/>
      <name val="Arial"/>
      <family val="2"/>
    </font>
    <font>
      <b/>
      <i/>
      <sz val="10"/>
      <color theme="5"/>
      <name val="Arial"/>
      <family val="2"/>
    </font>
    <font>
      <b/>
      <u/>
      <sz val="11"/>
      <color rgb="FFFF2F2F"/>
      <name val="Arial"/>
      <family val="2"/>
    </font>
    <font>
      <b/>
      <i/>
      <sz val="10"/>
      <name val="Arial"/>
      <family val="2"/>
    </font>
    <font>
      <b/>
      <u/>
      <sz val="8"/>
      <name val="Arial"/>
      <family val="2"/>
    </font>
    <font>
      <b/>
      <sz val="12"/>
      <color rgb="FF0070C0"/>
      <name val="Arial"/>
      <family val="2"/>
    </font>
    <font>
      <b/>
      <sz val="10"/>
      <color rgb="FFFF0000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696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</fills>
  <borders count="8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/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thin">
        <color indexed="64"/>
      </bottom>
      <diagonal/>
    </border>
    <border>
      <left style="medium">
        <color rgb="FFFF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rgb="FFFF0000"/>
      </right>
      <top/>
      <bottom style="thin">
        <color indexed="64"/>
      </bottom>
      <diagonal/>
    </border>
    <border>
      <left style="medium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FF0000"/>
      </right>
      <top style="thin">
        <color indexed="64"/>
      </top>
      <bottom style="thin">
        <color indexed="64"/>
      </bottom>
      <diagonal/>
    </border>
    <border>
      <left style="medium">
        <color rgb="FFFF0000"/>
      </left>
      <right style="thin">
        <color indexed="64"/>
      </right>
      <top style="thin">
        <color indexed="64"/>
      </top>
      <bottom style="medium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FF0000"/>
      </bottom>
      <diagonal/>
    </border>
    <border>
      <left style="thin">
        <color indexed="64"/>
      </left>
      <right style="medium">
        <color rgb="FFFF0000"/>
      </right>
      <top style="thin">
        <color indexed="64"/>
      </top>
      <bottom style="medium">
        <color rgb="FFFF0000"/>
      </bottom>
      <diagonal/>
    </border>
    <border>
      <left style="medium">
        <color rgb="FFFF0000"/>
      </left>
      <right/>
      <top/>
      <bottom style="double">
        <color indexed="64"/>
      </bottom>
      <diagonal/>
    </border>
    <border>
      <left style="medium">
        <color rgb="FFFF0000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rgb="FFFF0000"/>
      </left>
      <right/>
      <top style="medium">
        <color rgb="FFFF0000"/>
      </top>
      <bottom style="medium">
        <color indexed="64"/>
      </bottom>
      <diagonal/>
    </border>
    <border>
      <left/>
      <right/>
      <top style="medium">
        <color rgb="FFFF0000"/>
      </top>
      <bottom style="medium">
        <color indexed="64"/>
      </bottom>
      <diagonal/>
    </border>
    <border>
      <left/>
      <right style="medium">
        <color rgb="FFFF0000"/>
      </right>
      <top style="medium">
        <color rgb="FFFF0000"/>
      </top>
      <bottom style="medium">
        <color indexed="64"/>
      </bottom>
      <diagonal/>
    </border>
    <border>
      <left style="medium">
        <color rgb="FFFF0000"/>
      </left>
      <right style="medium">
        <color rgb="FFFF0000"/>
      </right>
      <top style="thin">
        <color indexed="64"/>
      </top>
      <bottom style="double">
        <color rgb="FFFF0000"/>
      </bottom>
      <diagonal/>
    </border>
  </borders>
  <cellStyleXfs count="1">
    <xf numFmtId="0" fontId="0" fillId="0" borderId="0"/>
  </cellStyleXfs>
  <cellXfs count="356">
    <xf numFmtId="0" fontId="0" fillId="0" borderId="0" xfId="0"/>
    <xf numFmtId="0" fontId="1" fillId="0" borderId="0" xfId="0" applyFont="1" applyAlignment="1" applyProtection="1">
      <alignment horizontal="left" vertical="center"/>
      <protection locked="0"/>
    </xf>
    <xf numFmtId="4" fontId="5" fillId="0" borderId="0" xfId="0" applyNumberFormat="1" applyFont="1" applyAlignment="1" applyProtection="1">
      <alignment horizontal="center" vertical="center"/>
      <protection locked="0"/>
    </xf>
    <xf numFmtId="4" fontId="7" fillId="0" borderId="0" xfId="0" applyNumberFormat="1" applyFont="1" applyAlignment="1" applyProtection="1">
      <alignment horizontal="center" vertical="center"/>
      <protection locked="0"/>
    </xf>
    <xf numFmtId="4" fontId="4" fillId="0" borderId="0" xfId="0" applyNumberFormat="1" applyFont="1" applyAlignment="1" applyProtection="1">
      <alignment horizontal="center" vertical="center"/>
      <protection locked="0"/>
    </xf>
    <xf numFmtId="4" fontId="8" fillId="0" borderId="0" xfId="0" applyNumberFormat="1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4" fontId="3" fillId="0" borderId="0" xfId="0" applyNumberFormat="1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vertical="top"/>
      <protection locked="0"/>
    </xf>
    <xf numFmtId="4" fontId="12" fillId="0" borderId="0" xfId="0" applyNumberFormat="1" applyFont="1" applyAlignment="1" applyProtection="1">
      <alignment vertical="center"/>
      <protection locked="0"/>
    </xf>
    <xf numFmtId="166" fontId="17" fillId="0" borderId="0" xfId="0" applyNumberFormat="1" applyFont="1" applyAlignment="1" applyProtection="1">
      <alignment horizontal="center" vertical="center" wrapText="1"/>
      <protection locked="0"/>
    </xf>
    <xf numFmtId="0" fontId="16" fillId="0" borderId="0" xfId="0" applyFont="1" applyAlignment="1" applyProtection="1">
      <alignment horizontal="center" vertical="center" wrapText="1"/>
      <protection locked="0"/>
    </xf>
    <xf numFmtId="4" fontId="3" fillId="0" borderId="4" xfId="0" applyNumberFormat="1" applyFont="1" applyBorder="1" applyAlignment="1" applyProtection="1">
      <alignment horizontal="center" vertical="center"/>
      <protection locked="0"/>
    </xf>
    <xf numFmtId="4" fontId="2" fillId="0" borderId="7" xfId="0" applyNumberFormat="1" applyFont="1" applyBorder="1" applyAlignment="1" applyProtection="1">
      <alignment horizontal="left" vertical="center"/>
      <protection locked="0"/>
    </xf>
    <xf numFmtId="0" fontId="6" fillId="0" borderId="5" xfId="0" applyFont="1" applyBorder="1" applyAlignment="1" applyProtection="1">
      <alignment vertical="top"/>
      <protection locked="0"/>
    </xf>
    <xf numFmtId="0" fontId="4" fillId="0" borderId="7" xfId="0" applyFont="1" applyBorder="1" applyAlignment="1" applyProtection="1">
      <alignment horizontal="center" vertical="center" wrapText="1"/>
      <protection locked="0"/>
    </xf>
    <xf numFmtId="4" fontId="14" fillId="0" borderId="0" xfId="0" applyNumberFormat="1" applyFont="1" applyAlignment="1" applyProtection="1">
      <alignment horizontal="center" vertical="center" wrapText="1"/>
      <protection locked="0"/>
    </xf>
    <xf numFmtId="4" fontId="2" fillId="0" borderId="9" xfId="0" applyNumberFormat="1" applyFont="1" applyBorder="1" applyAlignment="1" applyProtection="1">
      <alignment horizontal="left" vertical="center"/>
      <protection locked="0"/>
    </xf>
    <xf numFmtId="4" fontId="2" fillId="0" borderId="10" xfId="0" applyNumberFormat="1" applyFont="1" applyBorder="1" applyAlignment="1" applyProtection="1">
      <alignment horizontal="left" vertical="center" wrapText="1"/>
      <protection locked="0"/>
    </xf>
    <xf numFmtId="2" fontId="2" fillId="0" borderId="10" xfId="0" applyNumberFormat="1" applyFont="1" applyBorder="1" applyAlignment="1" applyProtection="1">
      <alignment horizontal="center" vertical="center"/>
      <protection locked="0"/>
    </xf>
    <xf numFmtId="0" fontId="10" fillId="0" borderId="11" xfId="0" applyFont="1" applyBorder="1" applyProtection="1">
      <protection locked="0"/>
    </xf>
    <xf numFmtId="0" fontId="6" fillId="0" borderId="6" xfId="0" applyFont="1" applyBorder="1" applyProtection="1">
      <protection locked="0"/>
    </xf>
    <xf numFmtId="4" fontId="11" fillId="0" borderId="12" xfId="0" applyNumberFormat="1" applyFont="1" applyBorder="1" applyAlignment="1" applyProtection="1">
      <alignment horizontal="center" vertical="center" wrapText="1"/>
      <protection locked="0"/>
    </xf>
    <xf numFmtId="4" fontId="11" fillId="0" borderId="13" xfId="0" applyNumberFormat="1" applyFont="1" applyBorder="1" applyAlignment="1" applyProtection="1">
      <alignment horizontal="center" vertical="center" wrapText="1"/>
      <protection locked="0"/>
    </xf>
    <xf numFmtId="4" fontId="2" fillId="0" borderId="14" xfId="0" applyNumberFormat="1" applyFont="1" applyBorder="1" applyAlignment="1" applyProtection="1">
      <alignment horizontal="center" vertical="center"/>
      <protection locked="0"/>
    </xf>
    <xf numFmtId="4" fontId="11" fillId="0" borderId="15" xfId="0" applyNumberFormat="1" applyFont="1" applyBorder="1" applyAlignment="1" applyProtection="1">
      <alignment horizontal="center" vertical="center" wrapText="1"/>
      <protection locked="0"/>
    </xf>
    <xf numFmtId="0" fontId="10" fillId="0" borderId="5" xfId="0" applyFont="1" applyBorder="1" applyProtection="1">
      <protection locked="0"/>
    </xf>
    <xf numFmtId="0" fontId="6" fillId="0" borderId="0" xfId="0" applyFont="1" applyProtection="1">
      <protection locked="0"/>
    </xf>
    <xf numFmtId="4" fontId="3" fillId="0" borderId="0" xfId="0" applyNumberFormat="1" applyFont="1" applyAlignment="1" applyProtection="1">
      <alignment horizontal="right" vertical="center"/>
      <protection locked="0"/>
    </xf>
    <xf numFmtId="4" fontId="1" fillId="0" borderId="0" xfId="0" applyNumberFormat="1" applyFont="1" applyAlignment="1" applyProtection="1">
      <alignment horizontal="center" vertical="center"/>
      <protection locked="0"/>
    </xf>
    <xf numFmtId="4" fontId="1" fillId="0" borderId="4" xfId="0" applyNumberFormat="1" applyFont="1" applyBorder="1" applyAlignment="1" applyProtection="1">
      <alignment horizontal="center" vertical="center"/>
      <protection locked="0"/>
    </xf>
    <xf numFmtId="2" fontId="2" fillId="0" borderId="5" xfId="0" applyNumberFormat="1" applyFont="1" applyBorder="1" applyAlignment="1" applyProtection="1">
      <alignment horizontal="center" vertical="center"/>
      <protection locked="0"/>
    </xf>
    <xf numFmtId="49" fontId="15" fillId="0" borderId="0" xfId="0" applyNumberFormat="1" applyFont="1" applyAlignment="1" applyProtection="1">
      <alignment horizontal="center" vertical="center" wrapText="1"/>
      <protection locked="0"/>
    </xf>
    <xf numFmtId="10" fontId="15" fillId="0" borderId="0" xfId="0" applyNumberFormat="1" applyFont="1" applyAlignment="1" applyProtection="1">
      <alignment horizontal="center" vertical="center" wrapText="1"/>
      <protection locked="0"/>
    </xf>
    <xf numFmtId="49" fontId="1" fillId="0" borderId="0" xfId="0" applyNumberFormat="1" applyFont="1" applyAlignment="1" applyProtection="1">
      <alignment horizontal="center" vertical="center" wrapText="1"/>
      <protection locked="0"/>
    </xf>
    <xf numFmtId="10" fontId="1" fillId="0" borderId="0" xfId="0" applyNumberFormat="1" applyFont="1" applyAlignment="1" applyProtection="1">
      <alignment horizontal="center" vertical="center" wrapText="1"/>
      <protection locked="0"/>
    </xf>
    <xf numFmtId="10" fontId="1" fillId="0" borderId="6" xfId="0" applyNumberFormat="1" applyFont="1" applyBorder="1" applyAlignment="1" applyProtection="1">
      <alignment horizontal="center" vertical="center" wrapText="1"/>
      <protection locked="0"/>
    </xf>
    <xf numFmtId="0" fontId="10" fillId="0" borderId="8" xfId="0" applyFont="1" applyBorder="1" applyProtection="1">
      <protection locked="0"/>
    </xf>
    <xf numFmtId="0" fontId="10" fillId="0" borderId="17" xfId="0" applyFont="1" applyBorder="1" applyProtection="1">
      <protection locked="0"/>
    </xf>
    <xf numFmtId="4" fontId="1" fillId="0" borderId="19" xfId="0" applyNumberFormat="1" applyFont="1" applyBorder="1" applyAlignment="1" applyProtection="1">
      <alignment horizontal="center" vertical="center"/>
      <protection locked="0"/>
    </xf>
    <xf numFmtId="4" fontId="1" fillId="0" borderId="20" xfId="0" applyNumberFormat="1" applyFont="1" applyBorder="1" applyAlignment="1" applyProtection="1">
      <alignment horizontal="center" vertical="center"/>
      <protection locked="0"/>
    </xf>
    <xf numFmtId="4" fontId="1" fillId="0" borderId="6" xfId="0" applyNumberFormat="1" applyFont="1" applyBorder="1" applyAlignment="1" applyProtection="1">
      <alignment horizontal="center" vertical="center"/>
      <protection locked="0"/>
    </xf>
    <xf numFmtId="4" fontId="1" fillId="0" borderId="16" xfId="0" applyNumberFormat="1" applyFont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4" fontId="24" fillId="3" borderId="1" xfId="0" applyNumberFormat="1" applyFont="1" applyFill="1" applyBorder="1" applyAlignment="1" applyProtection="1">
      <alignment horizontal="center" vertical="center"/>
      <protection locked="0"/>
    </xf>
    <xf numFmtId="2" fontId="6" fillId="3" borderId="22" xfId="0" applyNumberFormat="1" applyFont="1" applyFill="1" applyBorder="1" applyAlignment="1" applyProtection="1">
      <alignment horizontal="center" vertical="center"/>
      <protection locked="0"/>
    </xf>
    <xf numFmtId="0" fontId="3" fillId="4" borderId="1" xfId="0" applyFont="1" applyFill="1" applyBorder="1" applyAlignment="1" applyProtection="1">
      <alignment horizontal="center" vertical="center"/>
      <protection locked="0"/>
    </xf>
    <xf numFmtId="4" fontId="24" fillId="4" borderId="1" xfId="0" applyNumberFormat="1" applyFont="1" applyFill="1" applyBorder="1" applyAlignment="1" applyProtection="1">
      <alignment horizontal="center" vertical="center"/>
      <protection locked="0"/>
    </xf>
    <xf numFmtId="2" fontId="6" fillId="4" borderId="22" xfId="0" applyNumberFormat="1" applyFont="1" applyFill="1" applyBorder="1" applyAlignment="1" applyProtection="1">
      <alignment horizontal="center" vertical="center"/>
      <protection locked="0"/>
    </xf>
    <xf numFmtId="4" fontId="24" fillId="6" borderId="1" xfId="0" applyNumberFormat="1" applyFont="1" applyFill="1" applyBorder="1" applyAlignment="1" applyProtection="1">
      <alignment horizontal="center" vertical="center"/>
      <protection locked="0"/>
    </xf>
    <xf numFmtId="2" fontId="22" fillId="0" borderId="7" xfId="0" applyNumberFormat="1" applyFont="1" applyBorder="1" applyAlignment="1" applyProtection="1">
      <alignment horizontal="left" vertical="center" wrapText="1"/>
      <protection locked="0"/>
    </xf>
    <xf numFmtId="0" fontId="26" fillId="0" borderId="34" xfId="0" applyFont="1" applyBorder="1" applyAlignment="1" applyProtection="1">
      <alignment horizontal="center" vertical="center"/>
      <protection locked="0"/>
    </xf>
    <xf numFmtId="0" fontId="26" fillId="0" borderId="35" xfId="0" applyFont="1" applyBorder="1" applyAlignment="1" applyProtection="1">
      <alignment horizontal="center" vertical="center" wrapText="1"/>
      <protection locked="0"/>
    </xf>
    <xf numFmtId="0" fontId="1" fillId="0" borderId="7" xfId="0" applyFont="1" applyBorder="1" applyAlignment="1" applyProtection="1">
      <alignment horizontal="left" vertical="center"/>
      <protection locked="0"/>
    </xf>
    <xf numFmtId="49" fontId="1" fillId="0" borderId="7" xfId="0" applyNumberFormat="1" applyFont="1" applyBorder="1" applyAlignment="1" applyProtection="1">
      <alignment horizontal="center" vertical="center" wrapText="1"/>
      <protection locked="0"/>
    </xf>
    <xf numFmtId="49" fontId="1" fillId="0" borderId="1" xfId="0" applyNumberFormat="1" applyFont="1" applyBorder="1" applyAlignment="1" applyProtection="1">
      <alignment horizontal="center" vertical="center" wrapText="1"/>
      <protection locked="0"/>
    </xf>
    <xf numFmtId="49" fontId="26" fillId="0" borderId="1" xfId="0" applyNumberFormat="1" applyFont="1" applyBorder="1" applyAlignment="1" applyProtection="1">
      <alignment horizontal="center" vertical="center" wrapText="1"/>
      <protection locked="0"/>
    </xf>
    <xf numFmtId="49" fontId="27" fillId="0" borderId="1" xfId="0" applyNumberFormat="1" applyFont="1" applyBorder="1" applyAlignment="1" applyProtection="1">
      <alignment horizontal="center" vertical="center" wrapText="1"/>
      <protection locked="0"/>
    </xf>
    <xf numFmtId="49" fontId="2" fillId="0" borderId="7" xfId="0" applyNumberFormat="1" applyFont="1" applyBorder="1" applyAlignment="1" applyProtection="1">
      <alignment horizontal="right" vertical="center" wrapText="1"/>
      <protection locked="0"/>
    </xf>
    <xf numFmtId="2" fontId="26" fillId="0" borderId="1" xfId="0" applyNumberFormat="1" applyFont="1" applyBorder="1" applyAlignment="1" applyProtection="1">
      <alignment horizontal="center" vertical="center" wrapText="1"/>
      <protection locked="0"/>
    </xf>
    <xf numFmtId="49" fontId="2" fillId="7" borderId="7" xfId="0" applyNumberFormat="1" applyFont="1" applyFill="1" applyBorder="1" applyAlignment="1" applyProtection="1">
      <alignment horizontal="left" vertical="center" wrapText="1"/>
      <protection locked="0"/>
    </xf>
    <xf numFmtId="49" fontId="1" fillId="7" borderId="7" xfId="0" applyNumberFormat="1" applyFont="1" applyFill="1" applyBorder="1" applyAlignment="1" applyProtection="1">
      <alignment horizontal="left" vertical="center" wrapText="1"/>
      <protection locked="0"/>
    </xf>
    <xf numFmtId="49" fontId="2" fillId="0" borderId="1" xfId="0" applyNumberFormat="1" applyFont="1" applyBorder="1" applyAlignment="1" applyProtection="1">
      <alignment horizontal="center" vertical="center" wrapText="1"/>
      <protection locked="0"/>
    </xf>
    <xf numFmtId="0" fontId="10" fillId="0" borderId="7" xfId="0" applyFont="1" applyBorder="1" applyAlignment="1" applyProtection="1">
      <alignment vertical="center" wrapText="1"/>
      <protection locked="0"/>
    </xf>
    <xf numFmtId="0" fontId="10" fillId="0" borderId="7" xfId="0" applyFont="1" applyBorder="1" applyAlignment="1" applyProtection="1">
      <alignment horizontal="left" vertical="center" wrapText="1"/>
      <protection locked="0"/>
    </xf>
    <xf numFmtId="49" fontId="2" fillId="0" borderId="7" xfId="0" applyNumberFormat="1" applyFont="1" applyBorder="1" applyAlignment="1" applyProtection="1">
      <alignment horizontal="center" vertical="center" wrapText="1"/>
      <protection locked="0"/>
    </xf>
    <xf numFmtId="2" fontId="2" fillId="0" borderId="10" xfId="0" applyNumberFormat="1" applyFont="1" applyBorder="1" applyAlignment="1" applyProtection="1">
      <alignment horizontal="center" vertical="center" wrapText="1"/>
      <protection locked="0"/>
    </xf>
    <xf numFmtId="170" fontId="2" fillId="0" borderId="22" xfId="0" applyNumberFormat="1" applyFont="1" applyBorder="1" applyAlignment="1" applyProtection="1">
      <alignment horizontal="center" vertical="center" wrapText="1"/>
      <protection locked="0"/>
    </xf>
    <xf numFmtId="49" fontId="2" fillId="0" borderId="8" xfId="0" applyNumberFormat="1" applyFont="1" applyBorder="1" applyAlignment="1" applyProtection="1">
      <alignment horizontal="right" vertical="center" wrapText="1"/>
      <protection locked="0"/>
    </xf>
    <xf numFmtId="0" fontId="10" fillId="0" borderId="18" xfId="0" applyFont="1" applyBorder="1" applyAlignment="1" applyProtection="1">
      <alignment horizontal="center" vertical="center" wrapText="1"/>
      <protection locked="0"/>
    </xf>
    <xf numFmtId="167" fontId="3" fillId="3" borderId="22" xfId="0" applyNumberFormat="1" applyFont="1" applyFill="1" applyBorder="1" applyAlignment="1" applyProtection="1">
      <alignment horizontal="center" vertical="center"/>
      <protection locked="0"/>
    </xf>
    <xf numFmtId="167" fontId="1" fillId="0" borderId="22" xfId="0" applyNumberFormat="1" applyFont="1" applyBorder="1" applyAlignment="1" applyProtection="1">
      <alignment horizontal="center" vertical="center" wrapText="1"/>
      <protection locked="0"/>
    </xf>
    <xf numFmtId="167" fontId="6" fillId="3" borderId="22" xfId="0" applyNumberFormat="1" applyFont="1" applyFill="1" applyBorder="1" applyAlignment="1" applyProtection="1">
      <alignment horizontal="center" vertical="center"/>
      <protection locked="0"/>
    </xf>
    <xf numFmtId="167" fontId="6" fillId="4" borderId="22" xfId="0" applyNumberFormat="1" applyFont="1" applyFill="1" applyBorder="1" applyAlignment="1" applyProtection="1">
      <alignment horizontal="center" vertical="center"/>
      <protection locked="0"/>
    </xf>
    <xf numFmtId="167" fontId="3" fillId="4" borderId="22" xfId="0" applyNumberFormat="1" applyFont="1" applyFill="1" applyBorder="1" applyAlignment="1" applyProtection="1">
      <alignment horizontal="center" vertical="center"/>
      <protection locked="0"/>
    </xf>
    <xf numFmtId="167" fontId="6" fillId="0" borderId="0" xfId="0" applyNumberFormat="1" applyFont="1" applyAlignment="1" applyProtection="1">
      <alignment horizontal="center" vertical="center"/>
      <protection locked="0"/>
    </xf>
    <xf numFmtId="2" fontId="6" fillId="0" borderId="0" xfId="0" applyNumberFormat="1" applyFont="1" applyAlignment="1" applyProtection="1">
      <alignment horizontal="center" vertical="center"/>
      <protection locked="0"/>
    </xf>
    <xf numFmtId="167" fontId="3" fillId="0" borderId="0" xfId="0" applyNumberFormat="1" applyFont="1" applyAlignment="1" applyProtection="1">
      <alignment horizontal="center" vertical="center"/>
      <protection locked="0"/>
    </xf>
    <xf numFmtId="1" fontId="17" fillId="0" borderId="6" xfId="0" applyNumberFormat="1" applyFont="1" applyBorder="1" applyAlignment="1" applyProtection="1">
      <alignment horizontal="center" vertical="center" wrapText="1"/>
      <protection locked="0"/>
    </xf>
    <xf numFmtId="44" fontId="17" fillId="0" borderId="6" xfId="0" applyNumberFormat="1" applyFont="1" applyBorder="1" applyAlignment="1" applyProtection="1">
      <alignment horizontal="center" vertical="center" wrapText="1"/>
      <protection locked="0"/>
    </xf>
    <xf numFmtId="0" fontId="4" fillId="0" borderId="18" xfId="0" applyFont="1" applyBorder="1" applyAlignment="1" applyProtection="1">
      <alignment horizontal="center" vertical="center" wrapText="1"/>
      <protection locked="0"/>
    </xf>
    <xf numFmtId="2" fontId="22" fillId="0" borderId="23" xfId="0" applyNumberFormat="1" applyFont="1" applyBorder="1" applyAlignment="1" applyProtection="1">
      <alignment horizontal="left" vertical="center" wrapText="1"/>
      <protection locked="0"/>
    </xf>
    <xf numFmtId="165" fontId="22" fillId="0" borderId="0" xfId="0" applyNumberFormat="1" applyFont="1" applyAlignment="1" applyProtection="1">
      <alignment horizontal="center" vertical="center" wrapText="1"/>
      <protection locked="0"/>
    </xf>
    <xf numFmtId="0" fontId="26" fillId="10" borderId="57" xfId="0" applyFont="1" applyFill="1" applyBorder="1" applyAlignment="1" applyProtection="1">
      <alignment horizontal="center" vertical="center"/>
      <protection locked="0"/>
    </xf>
    <xf numFmtId="2" fontId="31" fillId="0" borderId="38" xfId="0" applyNumberFormat="1" applyFont="1" applyBorder="1" applyAlignment="1" applyProtection="1">
      <alignment horizontal="left" vertical="center" wrapText="1"/>
      <protection locked="0"/>
    </xf>
    <xf numFmtId="2" fontId="17" fillId="0" borderId="32" xfId="0" applyNumberFormat="1" applyFont="1" applyBorder="1" applyAlignment="1" applyProtection="1">
      <alignment horizontal="left" vertical="center" wrapText="1"/>
      <protection locked="0"/>
    </xf>
    <xf numFmtId="2" fontId="31" fillId="0" borderId="0" xfId="0" applyNumberFormat="1" applyFont="1" applyAlignment="1" applyProtection="1">
      <alignment horizontal="left" vertical="center" wrapText="1"/>
      <protection locked="0"/>
    </xf>
    <xf numFmtId="166" fontId="17" fillId="0" borderId="0" xfId="0" applyNumberFormat="1" applyFont="1" applyAlignment="1" applyProtection="1">
      <alignment horizontal="right" vertical="center" wrapText="1"/>
      <protection locked="0"/>
    </xf>
    <xf numFmtId="166" fontId="1" fillId="0" borderId="0" xfId="0" applyNumberFormat="1" applyFont="1" applyAlignment="1" applyProtection="1">
      <alignment horizontal="center" vertical="center" wrapText="1"/>
      <protection locked="0"/>
    </xf>
    <xf numFmtId="0" fontId="0" fillId="0" borderId="1" xfId="0" applyBorder="1"/>
    <xf numFmtId="0" fontId="13" fillId="5" borderId="1" xfId="0" applyFont="1" applyFill="1" applyBorder="1" applyAlignment="1">
      <alignment horizontal="center" vertical="center" wrapText="1"/>
    </xf>
    <xf numFmtId="0" fontId="25" fillId="9" borderId="1" xfId="0" applyFont="1" applyFill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2" fontId="17" fillId="0" borderId="8" xfId="0" applyNumberFormat="1" applyFont="1" applyBorder="1" applyAlignment="1" applyProtection="1">
      <alignment horizontal="left" vertical="center" wrapText="1"/>
      <protection locked="0"/>
    </xf>
    <xf numFmtId="4" fontId="3" fillId="0" borderId="0" xfId="0" quotePrefix="1" applyNumberFormat="1" applyFont="1" applyAlignment="1" applyProtection="1">
      <alignment horizontal="right" vertical="center"/>
      <protection locked="0"/>
    </xf>
    <xf numFmtId="4" fontId="2" fillId="0" borderId="0" xfId="0" applyNumberFormat="1" applyFont="1" applyAlignment="1" applyProtection="1">
      <alignment horizontal="center" vertical="center"/>
      <protection locked="0"/>
    </xf>
    <xf numFmtId="0" fontId="0" fillId="0" borderId="0" xfId="0" applyProtection="1">
      <protection locked="0"/>
    </xf>
    <xf numFmtId="0" fontId="2" fillId="0" borderId="5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4" xfId="0" applyBorder="1" applyAlignment="1" applyProtection="1">
      <alignment vertical="center"/>
      <protection locked="0"/>
    </xf>
    <xf numFmtId="2" fontId="1" fillId="0" borderId="0" xfId="0" applyNumberFormat="1" applyFont="1" applyAlignment="1" applyProtection="1">
      <alignment horizontal="center" vertical="center"/>
      <protection locked="0"/>
    </xf>
    <xf numFmtId="164" fontId="2" fillId="0" borderId="0" xfId="0" applyNumberFormat="1" applyFont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 wrapText="1"/>
      <protection locked="0"/>
    </xf>
    <xf numFmtId="166" fontId="2" fillId="0" borderId="0" xfId="0" applyNumberFormat="1" applyFont="1" applyAlignment="1" applyProtection="1">
      <alignment horizontal="center" vertical="center" wrapText="1"/>
      <protection locked="0"/>
    </xf>
    <xf numFmtId="166" fontId="2" fillId="0" borderId="4" xfId="0" applyNumberFormat="1" applyFont="1" applyBorder="1" applyAlignment="1" applyProtection="1">
      <alignment horizontal="center" vertical="center" wrapText="1"/>
      <protection locked="0"/>
    </xf>
    <xf numFmtId="0" fontId="25" fillId="0" borderId="0" xfId="0" applyFont="1" applyAlignment="1" applyProtection="1">
      <alignment horizontal="center" vertical="center" wrapText="1"/>
      <protection locked="0"/>
    </xf>
    <xf numFmtId="0" fontId="25" fillId="0" borderId="6" xfId="0" applyFont="1" applyBorder="1" applyAlignment="1" applyProtection="1">
      <alignment horizontal="center" vertical="center" wrapText="1"/>
      <protection locked="0"/>
    </xf>
    <xf numFmtId="166" fontId="2" fillId="0" borderId="6" xfId="0" applyNumberFormat="1" applyFont="1" applyBorder="1" applyAlignment="1" applyProtection="1">
      <alignment horizontal="center" vertical="center" wrapText="1"/>
      <protection locked="0"/>
    </xf>
    <xf numFmtId="166" fontId="2" fillId="0" borderId="16" xfId="0" applyNumberFormat="1" applyFont="1" applyBorder="1" applyAlignment="1" applyProtection="1">
      <alignment horizontal="center" vertical="center" wrapText="1"/>
      <protection locked="0"/>
    </xf>
    <xf numFmtId="0" fontId="29" fillId="0" borderId="0" xfId="0" applyFont="1" applyAlignment="1" applyProtection="1">
      <alignment horizontal="center" vertical="center" wrapText="1"/>
      <protection locked="0"/>
    </xf>
    <xf numFmtId="164" fontId="2" fillId="0" borderId="0" xfId="0" quotePrefix="1" applyNumberFormat="1" applyFont="1" applyAlignment="1" applyProtection="1">
      <alignment horizontal="left" vertical="center"/>
      <protection locked="0"/>
    </xf>
    <xf numFmtId="0" fontId="0" fillId="0" borderId="18" xfId="0" applyBorder="1" applyProtection="1">
      <protection locked="0"/>
    </xf>
    <xf numFmtId="0" fontId="0" fillId="0" borderId="19" xfId="0" applyBorder="1" applyProtection="1">
      <protection locked="0"/>
    </xf>
    <xf numFmtId="0" fontId="0" fillId="0" borderId="21" xfId="0" applyBorder="1" applyProtection="1">
      <protection locked="0"/>
    </xf>
    <xf numFmtId="0" fontId="0" fillId="0" borderId="6" xfId="0" applyBorder="1" applyProtection="1">
      <protection locked="0"/>
    </xf>
    <xf numFmtId="0" fontId="2" fillId="0" borderId="6" xfId="0" applyFont="1" applyBorder="1" applyAlignment="1" applyProtection="1">
      <alignment horizontal="center" vertical="center"/>
      <protection locked="0"/>
    </xf>
    <xf numFmtId="0" fontId="38" fillId="5" borderId="1" xfId="0" applyFont="1" applyFill="1" applyBorder="1" applyAlignment="1">
      <alignment horizontal="center" vertical="center" wrapText="1"/>
    </xf>
    <xf numFmtId="0" fontId="0" fillId="0" borderId="4" xfId="0" applyBorder="1" applyProtection="1">
      <protection locked="0"/>
    </xf>
    <xf numFmtId="2" fontId="17" fillId="0" borderId="10" xfId="0" applyNumberFormat="1" applyFont="1" applyBorder="1" applyAlignment="1" applyProtection="1">
      <alignment horizontal="left" vertical="center" wrapText="1"/>
      <protection locked="0"/>
    </xf>
    <xf numFmtId="8" fontId="2" fillId="0" borderId="1" xfId="0" applyNumberFormat="1" applyFont="1" applyBorder="1" applyAlignment="1" applyProtection="1">
      <alignment horizontal="center" vertical="center"/>
      <protection locked="0"/>
    </xf>
    <xf numFmtId="1" fontId="17" fillId="0" borderId="1" xfId="0" applyNumberFormat="1" applyFont="1" applyBorder="1" applyAlignment="1" applyProtection="1">
      <alignment horizontal="center" vertical="center" wrapText="1"/>
      <protection locked="0"/>
    </xf>
    <xf numFmtId="44" fontId="17" fillId="0" borderId="30" xfId="0" applyNumberFormat="1" applyFont="1" applyBorder="1" applyAlignment="1" applyProtection="1">
      <alignment horizontal="center" vertical="center" wrapText="1"/>
      <protection locked="0"/>
    </xf>
    <xf numFmtId="44" fontId="17" fillId="0" borderId="27" xfId="0" applyNumberFormat="1" applyFont="1" applyBorder="1" applyAlignment="1" applyProtection="1">
      <alignment horizontal="center" vertical="center" wrapText="1"/>
      <protection locked="0"/>
    </xf>
    <xf numFmtId="44" fontId="17" fillId="0" borderId="28" xfId="0" applyNumberFormat="1" applyFont="1" applyBorder="1" applyAlignment="1" applyProtection="1">
      <alignment horizontal="center" vertical="center" wrapText="1"/>
      <protection locked="0"/>
    </xf>
    <xf numFmtId="165" fontId="22" fillId="0" borderId="61" xfId="0" applyNumberFormat="1" applyFont="1" applyBorder="1" applyAlignment="1" applyProtection="1">
      <alignment horizontal="center" vertical="center" wrapText="1"/>
      <protection locked="0"/>
    </xf>
    <xf numFmtId="8" fontId="2" fillId="0" borderId="33" xfId="0" applyNumberFormat="1" applyFont="1" applyBorder="1" applyAlignment="1" applyProtection="1">
      <alignment horizontal="center" vertical="center"/>
      <protection locked="0"/>
    </xf>
    <xf numFmtId="8" fontId="2" fillId="0" borderId="30" xfId="0" applyNumberFormat="1" applyFont="1" applyBorder="1" applyAlignment="1" applyProtection="1">
      <alignment horizontal="center" vertical="center"/>
      <protection locked="0"/>
    </xf>
    <xf numFmtId="165" fontId="22" fillId="0" borderId="19" xfId="0" applyNumberFormat="1" applyFont="1" applyBorder="1" applyAlignment="1" applyProtection="1">
      <alignment horizontal="center" vertical="center" wrapText="1"/>
      <protection locked="0"/>
    </xf>
    <xf numFmtId="165" fontId="22" fillId="0" borderId="24" xfId="0" applyNumberFormat="1" applyFont="1" applyBorder="1" applyAlignment="1" applyProtection="1">
      <alignment horizontal="center" vertical="center" wrapText="1"/>
      <protection locked="0"/>
    </xf>
    <xf numFmtId="8" fontId="2" fillId="5" borderId="2" xfId="0" applyNumberFormat="1" applyFont="1" applyFill="1" applyBorder="1" applyAlignment="1" applyProtection="1">
      <alignment horizontal="center" vertical="center" wrapText="1"/>
      <protection locked="0"/>
    </xf>
    <xf numFmtId="8" fontId="2" fillId="5" borderId="2" xfId="0" applyNumberFormat="1" applyFont="1" applyFill="1" applyBorder="1" applyAlignment="1" applyProtection="1">
      <alignment horizontal="center" vertical="center"/>
      <protection locked="0"/>
    </xf>
    <xf numFmtId="8" fontId="2" fillId="5" borderId="22" xfId="0" applyNumberFormat="1" applyFont="1" applyFill="1" applyBorder="1" applyAlignment="1" applyProtection="1">
      <alignment horizontal="center" vertical="center" wrapText="1"/>
      <protection locked="0"/>
    </xf>
    <xf numFmtId="8" fontId="2" fillId="5" borderId="22" xfId="0" applyNumberFormat="1" applyFont="1" applyFill="1" applyBorder="1" applyAlignment="1" applyProtection="1">
      <alignment horizontal="center" vertical="center"/>
      <protection locked="0"/>
    </xf>
    <xf numFmtId="0" fontId="1" fillId="0" borderId="65" xfId="0" applyFont="1" applyBorder="1" applyAlignment="1" applyProtection="1">
      <alignment horizontal="left" vertical="center" wrapText="1"/>
      <protection locked="0"/>
    </xf>
    <xf numFmtId="8" fontId="2" fillId="0" borderId="27" xfId="0" applyNumberFormat="1" applyFont="1" applyBorder="1" applyAlignment="1" applyProtection="1">
      <alignment horizontal="center" vertical="center" wrapText="1"/>
      <protection locked="0"/>
    </xf>
    <xf numFmtId="165" fontId="22" fillId="0" borderId="37" xfId="0" applyNumberFormat="1" applyFont="1" applyBorder="1" applyAlignment="1" applyProtection="1">
      <alignment horizontal="center" vertical="center" wrapText="1"/>
      <protection locked="0"/>
    </xf>
    <xf numFmtId="8" fontId="2" fillId="0" borderId="28" xfId="0" applyNumberFormat="1" applyFont="1" applyBorder="1" applyAlignment="1" applyProtection="1">
      <alignment horizontal="center" vertical="center"/>
      <protection locked="0"/>
    </xf>
    <xf numFmtId="0" fontId="26" fillId="9" borderId="57" xfId="0" applyFont="1" applyFill="1" applyBorder="1" applyAlignment="1" applyProtection="1">
      <alignment horizontal="center" vertical="center"/>
      <protection locked="0"/>
    </xf>
    <xf numFmtId="0" fontId="26" fillId="11" borderId="28" xfId="0" applyFont="1" applyFill="1" applyBorder="1" applyAlignment="1" applyProtection="1">
      <alignment horizontal="center" vertical="center"/>
      <protection locked="0"/>
    </xf>
    <xf numFmtId="0" fontId="24" fillId="12" borderId="66" xfId="0" applyFont="1" applyFill="1" applyBorder="1" applyAlignment="1" applyProtection="1">
      <alignment horizontal="center" vertical="center" wrapText="1"/>
      <protection locked="0"/>
    </xf>
    <xf numFmtId="0" fontId="36" fillId="9" borderId="66" xfId="0" applyFont="1" applyFill="1" applyBorder="1" applyAlignment="1" applyProtection="1">
      <alignment horizontal="center" vertical="center" wrapText="1"/>
      <protection locked="0"/>
    </xf>
    <xf numFmtId="2" fontId="17" fillId="0" borderId="6" xfId="0" applyNumberFormat="1" applyFont="1" applyBorder="1" applyAlignment="1" applyProtection="1">
      <alignment horizontal="center" vertical="center" wrapText="1"/>
      <protection locked="0"/>
    </xf>
    <xf numFmtId="0" fontId="27" fillId="0" borderId="7" xfId="0" applyFont="1" applyBorder="1" applyAlignment="1" applyProtection="1">
      <alignment horizontal="center" vertical="center"/>
      <protection locked="0"/>
    </xf>
    <xf numFmtId="0" fontId="27" fillId="0" borderId="1" xfId="0" applyFont="1" applyBorder="1" applyAlignment="1" applyProtection="1">
      <alignment horizontal="center" vertical="center" wrapText="1"/>
      <protection locked="0"/>
    </xf>
    <xf numFmtId="0" fontId="27" fillId="5" borderId="1" xfId="0" applyFont="1" applyFill="1" applyBorder="1" applyAlignment="1" applyProtection="1">
      <alignment horizontal="center" vertical="center"/>
      <protection locked="0"/>
    </xf>
    <xf numFmtId="0" fontId="39" fillId="4" borderId="31" xfId="0" applyFont="1" applyFill="1" applyBorder="1" applyAlignment="1" applyProtection="1">
      <alignment horizontal="center" vertical="center" wrapText="1"/>
      <protection locked="0"/>
    </xf>
    <xf numFmtId="0" fontId="39" fillId="11" borderId="36" xfId="0" applyFont="1" applyFill="1" applyBorder="1" applyAlignment="1" applyProtection="1">
      <alignment horizontal="center" vertical="center" wrapText="1"/>
      <protection locked="0"/>
    </xf>
    <xf numFmtId="0" fontId="39" fillId="9" borderId="36" xfId="0" applyFont="1" applyFill="1" applyBorder="1" applyAlignment="1" applyProtection="1">
      <alignment horizontal="center" vertical="center" wrapText="1"/>
      <protection locked="0"/>
    </xf>
    <xf numFmtId="0" fontId="39" fillId="10" borderId="58" xfId="0" applyFont="1" applyFill="1" applyBorder="1" applyAlignment="1" applyProtection="1">
      <alignment horizontal="center" vertical="center" wrapText="1"/>
      <protection locked="0"/>
    </xf>
    <xf numFmtId="4" fontId="2" fillId="0" borderId="13" xfId="0" applyNumberFormat="1" applyFont="1" applyBorder="1" applyAlignment="1" applyProtection="1">
      <alignment horizontal="center" vertical="center"/>
      <protection locked="0"/>
    </xf>
    <xf numFmtId="4" fontId="2" fillId="0" borderId="15" xfId="0" applyNumberFormat="1" applyFont="1" applyBorder="1" applyAlignment="1" applyProtection="1">
      <alignment horizontal="center" vertical="center"/>
      <protection locked="0"/>
    </xf>
    <xf numFmtId="0" fontId="24" fillId="9" borderId="38" xfId="0" applyFont="1" applyFill="1" applyBorder="1" applyAlignment="1" applyProtection="1">
      <alignment horizontal="center" vertical="center"/>
      <protection locked="0"/>
    </xf>
    <xf numFmtId="0" fontId="4" fillId="0" borderId="8" xfId="0" applyFont="1" applyBorder="1" applyAlignment="1" applyProtection="1">
      <alignment horizontal="center" vertical="center" wrapText="1"/>
      <protection locked="0"/>
    </xf>
    <xf numFmtId="0" fontId="10" fillId="0" borderId="2" xfId="0" applyFont="1" applyBorder="1" applyAlignment="1" applyProtection="1">
      <alignment horizontal="center" vertical="center" wrapText="1"/>
      <protection locked="0"/>
    </xf>
    <xf numFmtId="0" fontId="10" fillId="0" borderId="1" xfId="0" applyFont="1" applyBorder="1" applyAlignment="1" applyProtection="1">
      <alignment horizontal="center" vertical="center" wrapText="1"/>
      <protection locked="0"/>
    </xf>
    <xf numFmtId="2" fontId="2" fillId="0" borderId="1" xfId="0" applyNumberFormat="1" applyFont="1" applyBorder="1" applyAlignment="1" applyProtection="1">
      <alignment horizontal="center" vertical="center" wrapText="1"/>
      <protection locked="0"/>
    </xf>
    <xf numFmtId="2" fontId="25" fillId="0" borderId="1" xfId="0" applyNumberFormat="1" applyFont="1" applyBorder="1" applyAlignment="1" applyProtection="1">
      <alignment horizontal="center" vertical="center" wrapText="1"/>
      <protection locked="0"/>
    </xf>
    <xf numFmtId="4" fontId="2" fillId="0" borderId="12" xfId="0" applyNumberFormat="1" applyFont="1" applyBorder="1" applyAlignment="1" applyProtection="1">
      <alignment horizontal="center" vertical="center"/>
      <protection locked="0"/>
    </xf>
    <xf numFmtId="0" fontId="0" fillId="0" borderId="31" xfId="0" applyBorder="1" applyAlignment="1" applyProtection="1">
      <alignment vertical="center"/>
      <protection locked="0"/>
    </xf>
    <xf numFmtId="0" fontId="0" fillId="0" borderId="25" xfId="0" applyBorder="1" applyAlignment="1" applyProtection="1">
      <alignment vertical="center"/>
      <protection locked="0"/>
    </xf>
    <xf numFmtId="2" fontId="2" fillId="0" borderId="7" xfId="0" applyNumberFormat="1" applyFont="1" applyBorder="1" applyAlignment="1" applyProtection="1">
      <alignment horizontal="center" vertical="center"/>
      <protection locked="0"/>
    </xf>
    <xf numFmtId="0" fontId="10" fillId="0" borderId="67" xfId="0" applyFont="1" applyBorder="1" applyAlignment="1" applyProtection="1">
      <alignment horizontal="center" vertical="center" wrapText="1"/>
      <protection locked="0"/>
    </xf>
    <xf numFmtId="0" fontId="10" fillId="0" borderId="36" xfId="0" applyFont="1" applyBorder="1" applyAlignment="1" applyProtection="1">
      <alignment horizontal="center" vertical="center"/>
      <protection locked="0"/>
    </xf>
    <xf numFmtId="0" fontId="24" fillId="11" borderId="10" xfId="0" applyFont="1" applyFill="1" applyBorder="1" applyAlignment="1" applyProtection="1">
      <alignment horizontal="center" vertical="center"/>
      <protection locked="0"/>
    </xf>
    <xf numFmtId="8" fontId="2" fillId="11" borderId="22" xfId="0" applyNumberFormat="1" applyFont="1" applyFill="1" applyBorder="1" applyAlignment="1" applyProtection="1">
      <alignment horizontal="center" vertical="center"/>
      <protection locked="0"/>
    </xf>
    <xf numFmtId="169" fontId="2" fillId="11" borderId="22" xfId="0" applyNumberFormat="1" applyFont="1" applyFill="1" applyBorder="1" applyAlignment="1" applyProtection="1">
      <alignment horizontal="center" vertical="center"/>
      <protection locked="0"/>
    </xf>
    <xf numFmtId="167" fontId="24" fillId="11" borderId="51" xfId="0" applyNumberFormat="1" applyFont="1" applyFill="1" applyBorder="1" applyAlignment="1" applyProtection="1">
      <alignment horizontal="center" vertical="center"/>
      <protection locked="0"/>
    </xf>
    <xf numFmtId="8" fontId="2" fillId="9" borderId="22" xfId="0" applyNumberFormat="1" applyFont="1" applyFill="1" applyBorder="1" applyAlignment="1" applyProtection="1">
      <alignment horizontal="center" vertical="center"/>
      <protection locked="0"/>
    </xf>
    <xf numFmtId="169" fontId="2" fillId="9" borderId="22" xfId="0" applyNumberFormat="1" applyFont="1" applyFill="1" applyBorder="1" applyAlignment="1" applyProtection="1">
      <alignment horizontal="center" vertical="center"/>
      <protection locked="0"/>
    </xf>
    <xf numFmtId="167" fontId="24" fillId="9" borderId="51" xfId="0" applyNumberFormat="1" applyFont="1" applyFill="1" applyBorder="1" applyAlignment="1" applyProtection="1">
      <alignment horizontal="center" vertical="center"/>
      <protection locked="0"/>
    </xf>
    <xf numFmtId="0" fontId="24" fillId="10" borderId="38" xfId="0" applyFont="1" applyFill="1" applyBorder="1" applyAlignment="1" applyProtection="1">
      <alignment horizontal="center" vertical="center"/>
      <protection locked="0"/>
    </xf>
    <xf numFmtId="8" fontId="2" fillId="10" borderId="22" xfId="0" applyNumberFormat="1" applyFont="1" applyFill="1" applyBorder="1" applyAlignment="1" applyProtection="1">
      <alignment horizontal="center" vertical="center"/>
      <protection locked="0"/>
    </xf>
    <xf numFmtId="169" fontId="2" fillId="10" borderId="22" xfId="0" applyNumberFormat="1" applyFont="1" applyFill="1" applyBorder="1" applyAlignment="1" applyProtection="1">
      <alignment horizontal="center" vertical="center"/>
      <protection locked="0"/>
    </xf>
    <xf numFmtId="167" fontId="27" fillId="10" borderId="29" xfId="0" applyNumberFormat="1" applyFont="1" applyFill="1" applyBorder="1" applyAlignment="1" applyProtection="1">
      <alignment horizontal="center" vertical="center" wrapText="1"/>
      <protection locked="0"/>
    </xf>
    <xf numFmtId="167" fontId="2" fillId="3" borderId="22" xfId="0" applyNumberFormat="1" applyFont="1" applyFill="1" applyBorder="1" applyAlignment="1">
      <alignment horizontal="center" vertical="center"/>
    </xf>
    <xf numFmtId="167" fontId="2" fillId="4" borderId="22" xfId="0" applyNumberFormat="1" applyFont="1" applyFill="1" applyBorder="1" applyAlignment="1">
      <alignment horizontal="center" vertical="center"/>
    </xf>
    <xf numFmtId="167" fontId="37" fillId="6" borderId="22" xfId="0" applyNumberFormat="1" applyFont="1" applyFill="1" applyBorder="1" applyAlignment="1">
      <alignment horizontal="center" vertical="center"/>
    </xf>
    <xf numFmtId="4" fontId="17" fillId="0" borderId="10" xfId="0" applyNumberFormat="1" applyFont="1" applyBorder="1" applyAlignment="1">
      <alignment horizontal="center" vertical="center" wrapText="1"/>
    </xf>
    <xf numFmtId="1" fontId="17" fillId="0" borderId="22" xfId="0" applyNumberFormat="1" applyFont="1" applyBorder="1" applyAlignment="1">
      <alignment horizontal="center" vertical="center" wrapText="1"/>
    </xf>
    <xf numFmtId="7" fontId="30" fillId="5" borderId="22" xfId="0" applyNumberFormat="1" applyFont="1" applyFill="1" applyBorder="1" applyAlignment="1">
      <alignment horizontal="center" vertical="center" wrapText="1"/>
    </xf>
    <xf numFmtId="167" fontId="30" fillId="4" borderId="25" xfId="0" applyNumberFormat="1" applyFont="1" applyFill="1" applyBorder="1" applyAlignment="1">
      <alignment horizontal="center" vertical="center" wrapText="1"/>
    </xf>
    <xf numFmtId="167" fontId="24" fillId="11" borderId="31" xfId="0" quotePrefix="1" applyNumberFormat="1" applyFont="1" applyFill="1" applyBorder="1" applyAlignment="1">
      <alignment horizontal="center" vertical="center"/>
    </xf>
    <xf numFmtId="166" fontId="17" fillId="0" borderId="29" xfId="0" applyNumberFormat="1" applyFont="1" applyBorder="1" applyAlignment="1">
      <alignment horizontal="center" vertical="center" wrapText="1"/>
    </xf>
    <xf numFmtId="167" fontId="30" fillId="11" borderId="31" xfId="0" applyNumberFormat="1" applyFont="1" applyFill="1" applyBorder="1" applyAlignment="1">
      <alignment horizontal="center" vertical="center" wrapText="1"/>
    </xf>
    <xf numFmtId="167" fontId="30" fillId="11" borderId="25" xfId="0" applyNumberFormat="1" applyFont="1" applyFill="1" applyBorder="1" applyAlignment="1">
      <alignment horizontal="center" vertical="center" wrapText="1"/>
    </xf>
    <xf numFmtId="167" fontId="24" fillId="9" borderId="58" xfId="0" applyNumberFormat="1" applyFont="1" applyFill="1" applyBorder="1" applyAlignment="1">
      <alignment horizontal="center" vertical="center"/>
    </xf>
    <xf numFmtId="167" fontId="17" fillId="0" borderId="29" xfId="0" applyNumberFormat="1" applyFont="1" applyBorder="1" applyAlignment="1">
      <alignment horizontal="center" vertical="center"/>
    </xf>
    <xf numFmtId="166" fontId="17" fillId="0" borderId="29" xfId="0" applyNumberFormat="1" applyFont="1" applyBorder="1" applyAlignment="1">
      <alignment horizontal="center" vertical="center"/>
    </xf>
    <xf numFmtId="167" fontId="30" fillId="9" borderId="64" xfId="0" applyNumberFormat="1" applyFont="1" applyFill="1" applyBorder="1" applyAlignment="1">
      <alignment horizontal="center" vertical="center"/>
    </xf>
    <xf numFmtId="167" fontId="24" fillId="9" borderId="64" xfId="0" applyNumberFormat="1" applyFont="1" applyFill="1" applyBorder="1" applyAlignment="1">
      <alignment horizontal="center" vertical="center"/>
    </xf>
    <xf numFmtId="167" fontId="24" fillId="10" borderId="31" xfId="0" applyNumberFormat="1" applyFont="1" applyFill="1" applyBorder="1" applyAlignment="1">
      <alignment horizontal="center" vertical="center"/>
    </xf>
    <xf numFmtId="172" fontId="17" fillId="13" borderId="31" xfId="0" applyNumberFormat="1" applyFont="1" applyFill="1" applyBorder="1" applyAlignment="1">
      <alignment horizontal="center" vertical="center"/>
    </xf>
    <xf numFmtId="167" fontId="24" fillId="10" borderId="25" xfId="0" applyNumberFormat="1" applyFont="1" applyFill="1" applyBorder="1" applyAlignment="1">
      <alignment horizontal="center" vertical="center"/>
    </xf>
    <xf numFmtId="171" fontId="22" fillId="0" borderId="1" xfId="0" applyNumberFormat="1" applyFont="1" applyBorder="1" applyAlignment="1">
      <alignment horizontal="center" vertical="center" wrapText="1"/>
    </xf>
    <xf numFmtId="3" fontId="22" fillId="0" borderId="1" xfId="0" applyNumberFormat="1" applyFont="1" applyBorder="1" applyAlignment="1">
      <alignment horizontal="center" vertical="center" wrapText="1"/>
    </xf>
    <xf numFmtId="167" fontId="22" fillId="0" borderId="1" xfId="0" applyNumberFormat="1" applyFont="1" applyBorder="1" applyAlignment="1">
      <alignment horizontal="center" vertical="center" wrapText="1"/>
    </xf>
    <xf numFmtId="168" fontId="22" fillId="0" borderId="1" xfId="0" applyNumberFormat="1" applyFont="1" applyBorder="1" applyAlignment="1">
      <alignment horizontal="center" vertical="center"/>
    </xf>
    <xf numFmtId="2" fontId="2" fillId="0" borderId="22" xfId="0" applyNumberFormat="1" applyFont="1" applyBorder="1" applyAlignment="1" applyProtection="1">
      <alignment horizontal="center" vertical="center" wrapText="1"/>
      <protection locked="0"/>
    </xf>
    <xf numFmtId="166" fontId="2" fillId="0" borderId="0" xfId="0" applyNumberFormat="1" applyFont="1" applyAlignment="1" applyProtection="1">
      <alignment vertical="center" wrapText="1"/>
      <protection locked="0"/>
    </xf>
    <xf numFmtId="2" fontId="25" fillId="0" borderId="2" xfId="0" applyNumberFormat="1" applyFont="1" applyBorder="1" applyAlignment="1" applyProtection="1">
      <alignment horizontal="center" vertical="center" wrapText="1"/>
      <protection locked="0"/>
    </xf>
    <xf numFmtId="2" fontId="26" fillId="14" borderId="26" xfId="0" applyNumberFormat="1" applyFont="1" applyFill="1" applyBorder="1" applyAlignment="1" applyProtection="1">
      <alignment horizontal="center" vertical="center" wrapText="1"/>
      <protection locked="0"/>
    </xf>
    <xf numFmtId="2" fontId="26" fillId="14" borderId="18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21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10" fontId="1" fillId="0" borderId="1" xfId="0" applyNumberFormat="1" applyFont="1" applyBorder="1" applyAlignment="1" applyProtection="1">
      <alignment horizontal="center" vertical="center" wrapText="1"/>
      <protection locked="0"/>
    </xf>
    <xf numFmtId="1" fontId="1" fillId="0" borderId="1" xfId="0" applyNumberFormat="1" applyFont="1" applyBorder="1" applyAlignment="1" applyProtection="1">
      <alignment horizontal="center" vertical="center" wrapText="1"/>
      <protection locked="0"/>
    </xf>
    <xf numFmtId="0" fontId="1" fillId="0" borderId="28" xfId="0" applyFont="1" applyBorder="1" applyAlignment="1" applyProtection="1">
      <alignment horizontal="center" vertical="center" wrapText="1"/>
      <protection locked="0"/>
    </xf>
    <xf numFmtId="10" fontId="1" fillId="0" borderId="28" xfId="0" applyNumberFormat="1" applyFont="1" applyBorder="1" applyAlignment="1" applyProtection="1">
      <alignment horizontal="center" vertical="center" wrapText="1"/>
      <protection locked="0"/>
    </xf>
    <xf numFmtId="49" fontId="1" fillId="0" borderId="69" xfId="0" applyNumberFormat="1" applyFont="1" applyBorder="1" applyAlignment="1" applyProtection="1">
      <alignment horizontal="center" vertical="center" wrapText="1"/>
      <protection locked="0"/>
    </xf>
    <xf numFmtId="166" fontId="2" fillId="0" borderId="70" xfId="0" applyNumberFormat="1" applyFont="1" applyBorder="1" applyAlignment="1" applyProtection="1">
      <alignment horizontal="center" vertical="center" wrapText="1"/>
      <protection locked="0"/>
    </xf>
    <xf numFmtId="1" fontId="1" fillId="0" borderId="71" xfId="0" applyNumberFormat="1" applyFont="1" applyBorder="1" applyAlignment="1" applyProtection="1">
      <alignment horizontal="center" vertical="center" wrapText="1"/>
      <protection locked="0"/>
    </xf>
    <xf numFmtId="166" fontId="2" fillId="0" borderId="72" xfId="0" applyNumberFormat="1" applyFont="1" applyBorder="1" applyAlignment="1" applyProtection="1">
      <alignment horizontal="center" vertical="center" wrapText="1"/>
      <protection locked="0"/>
    </xf>
    <xf numFmtId="49" fontId="1" fillId="0" borderId="71" xfId="0" applyNumberFormat="1" applyFont="1" applyBorder="1" applyAlignment="1" applyProtection="1">
      <alignment horizontal="center" vertical="center" wrapText="1"/>
      <protection locked="0"/>
    </xf>
    <xf numFmtId="10" fontId="1" fillId="0" borderId="72" xfId="0" applyNumberFormat="1" applyFont="1" applyBorder="1" applyAlignment="1" applyProtection="1">
      <alignment horizontal="center" vertical="center" wrapText="1"/>
      <protection locked="0"/>
    </xf>
    <xf numFmtId="1" fontId="41" fillId="15" borderId="73" xfId="0" applyNumberFormat="1" applyFont="1" applyFill="1" applyBorder="1" applyAlignment="1" applyProtection="1">
      <alignment horizontal="center" vertical="center" wrapText="1"/>
      <protection locked="0"/>
    </xf>
    <xf numFmtId="2" fontId="1" fillId="0" borderId="74" xfId="0" applyNumberFormat="1" applyFont="1" applyBorder="1" applyAlignment="1" applyProtection="1">
      <alignment horizontal="center" vertical="center" wrapText="1"/>
      <protection locked="0"/>
    </xf>
    <xf numFmtId="2" fontId="1" fillId="0" borderId="75" xfId="0" applyNumberFormat="1" applyFont="1" applyBorder="1" applyAlignment="1" applyProtection="1">
      <alignment horizontal="center" vertical="center" wrapText="1"/>
      <protection locked="0"/>
    </xf>
    <xf numFmtId="49" fontId="1" fillId="0" borderId="77" xfId="0" applyNumberFormat="1" applyFont="1" applyBorder="1" applyAlignment="1" applyProtection="1">
      <alignment horizontal="left" vertical="center" wrapText="1"/>
      <protection locked="0"/>
    </xf>
    <xf numFmtId="0" fontId="0" fillId="0" borderId="0" xfId="0" applyAlignment="1">
      <alignment horizontal="left" vertical="center" wrapText="1"/>
    </xf>
    <xf numFmtId="0" fontId="0" fillId="0" borderId="76" xfId="0" applyBorder="1" applyAlignment="1">
      <alignment horizontal="left" vertical="center" wrapText="1"/>
    </xf>
    <xf numFmtId="49" fontId="1" fillId="0" borderId="78" xfId="0" applyNumberFormat="1" applyFont="1" applyBorder="1" applyAlignment="1" applyProtection="1">
      <alignment horizontal="left" vertical="center" wrapText="1"/>
      <protection locked="0"/>
    </xf>
    <xf numFmtId="2" fontId="26" fillId="14" borderId="1" xfId="0" applyNumberFormat="1" applyFont="1" applyFill="1" applyBorder="1" applyAlignment="1" applyProtection="1">
      <alignment horizontal="center" vertical="center" wrapText="1"/>
      <protection locked="0"/>
    </xf>
    <xf numFmtId="2" fontId="26" fillId="14" borderId="2" xfId="0" applyNumberFormat="1" applyFont="1" applyFill="1" applyBorder="1" applyAlignment="1" applyProtection="1">
      <alignment horizontal="center" vertical="center" wrapText="1"/>
      <protection locked="0"/>
    </xf>
    <xf numFmtId="0" fontId="28" fillId="10" borderId="42" xfId="0" applyFont="1" applyFill="1" applyBorder="1" applyAlignment="1" applyProtection="1">
      <alignment horizontal="left" vertical="center" wrapText="1"/>
      <protection locked="0"/>
    </xf>
    <xf numFmtId="0" fontId="28" fillId="10" borderId="43" xfId="0" applyFont="1" applyFill="1" applyBorder="1" applyAlignment="1" applyProtection="1">
      <alignment horizontal="left" vertical="center" wrapText="1"/>
      <protection locked="0"/>
    </xf>
    <xf numFmtId="0" fontId="32" fillId="9" borderId="42" xfId="0" applyFont="1" applyFill="1" applyBorder="1" applyAlignment="1" applyProtection="1">
      <alignment horizontal="left" vertical="center" wrapText="1"/>
      <protection locked="0"/>
    </xf>
    <xf numFmtId="0" fontId="28" fillId="9" borderId="43" xfId="0" applyFont="1" applyFill="1" applyBorder="1" applyAlignment="1" applyProtection="1">
      <alignment horizontal="left" vertical="center" wrapText="1"/>
      <protection locked="0"/>
    </xf>
    <xf numFmtId="2" fontId="34" fillId="6" borderId="47" xfId="0" applyNumberFormat="1" applyFont="1" applyFill="1" applyBorder="1" applyAlignment="1" applyProtection="1">
      <alignment horizontal="center" vertical="center" wrapText="1"/>
      <protection locked="0"/>
    </xf>
    <xf numFmtId="2" fontId="34" fillId="6" borderId="48" xfId="0" applyNumberFormat="1" applyFont="1" applyFill="1" applyBorder="1" applyAlignment="1" applyProtection="1">
      <alignment horizontal="center" vertical="center" wrapText="1"/>
      <protection locked="0"/>
    </xf>
    <xf numFmtId="2" fontId="34" fillId="6" borderId="49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54" xfId="0" applyFont="1" applyBorder="1" applyAlignment="1" applyProtection="1">
      <alignment horizontal="left" vertical="center"/>
      <protection locked="0"/>
    </xf>
    <xf numFmtId="0" fontId="4" fillId="0" borderId="14" xfId="0" applyFont="1" applyBorder="1" applyAlignment="1" applyProtection="1">
      <alignment horizontal="left" vertical="center"/>
      <protection locked="0"/>
    </xf>
    <xf numFmtId="0" fontId="24" fillId="11" borderId="62" xfId="0" applyFont="1" applyFill="1" applyBorder="1" applyAlignment="1" applyProtection="1">
      <alignment horizontal="left" vertical="center"/>
      <protection locked="0"/>
    </xf>
    <xf numFmtId="0" fontId="24" fillId="11" borderId="3" xfId="0" applyFont="1" applyFill="1" applyBorder="1" applyAlignment="1" applyProtection="1">
      <alignment horizontal="left" vertical="center"/>
      <protection locked="0"/>
    </xf>
    <xf numFmtId="0" fontId="24" fillId="11" borderId="63" xfId="0" applyFont="1" applyFill="1" applyBorder="1" applyAlignment="1" applyProtection="1">
      <alignment horizontal="left" vertical="center"/>
      <protection locked="0"/>
    </xf>
    <xf numFmtId="2" fontId="1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4" fontId="2" fillId="0" borderId="13" xfId="0" applyNumberFormat="1" applyFont="1" applyBorder="1" applyAlignment="1" applyProtection="1">
      <alignment horizontal="center" vertical="center"/>
      <protection locked="0"/>
    </xf>
    <xf numFmtId="4" fontId="2" fillId="0" borderId="44" xfId="0" applyNumberFormat="1" applyFont="1" applyBorder="1" applyAlignment="1" applyProtection="1">
      <alignment horizontal="center" vertical="center"/>
      <protection locked="0"/>
    </xf>
    <xf numFmtId="4" fontId="2" fillId="0" borderId="15" xfId="0" applyNumberFormat="1" applyFont="1" applyBorder="1" applyAlignment="1" applyProtection="1">
      <alignment horizontal="center" vertical="center"/>
      <protection locked="0"/>
    </xf>
    <xf numFmtId="4" fontId="2" fillId="0" borderId="55" xfId="0" applyNumberFormat="1" applyFont="1" applyBorder="1" applyAlignment="1" applyProtection="1">
      <alignment horizontal="center" vertical="center"/>
      <protection locked="0"/>
    </xf>
    <xf numFmtId="4" fontId="1" fillId="0" borderId="33" xfId="0" applyNumberFormat="1" applyFont="1" applyBorder="1" applyAlignment="1" applyProtection="1">
      <alignment horizontal="center" vertical="center"/>
      <protection locked="0"/>
    </xf>
    <xf numFmtId="4" fontId="1" fillId="0" borderId="51" xfId="0" applyNumberFormat="1" applyFont="1" applyBorder="1" applyAlignment="1" applyProtection="1">
      <alignment horizontal="center" vertical="center"/>
      <protection locked="0"/>
    </xf>
    <xf numFmtId="2" fontId="13" fillId="8" borderId="47" xfId="0" applyNumberFormat="1" applyFont="1" applyFill="1" applyBorder="1" applyAlignment="1" applyProtection="1">
      <alignment horizontal="center" vertical="center" wrapText="1"/>
      <protection locked="0"/>
    </xf>
    <xf numFmtId="2" fontId="13" fillId="8" borderId="48" xfId="0" applyNumberFormat="1" applyFont="1" applyFill="1" applyBorder="1" applyAlignment="1" applyProtection="1">
      <alignment horizontal="center" vertical="center" wrapText="1"/>
      <protection locked="0"/>
    </xf>
    <xf numFmtId="2" fontId="13" fillId="8" borderId="49" xfId="0" applyNumberFormat="1" applyFont="1" applyFill="1" applyBorder="1" applyAlignment="1" applyProtection="1">
      <alignment horizontal="center" vertical="center" wrapText="1"/>
      <protection locked="0"/>
    </xf>
    <xf numFmtId="0" fontId="13" fillId="4" borderId="42" xfId="0" applyFont="1" applyFill="1" applyBorder="1" applyAlignment="1" applyProtection="1">
      <alignment horizontal="center" vertical="center" wrapText="1"/>
      <protection locked="0"/>
    </xf>
    <xf numFmtId="0" fontId="13" fillId="4" borderId="45" xfId="0" applyFont="1" applyFill="1" applyBorder="1" applyAlignment="1" applyProtection="1">
      <alignment horizontal="center" vertical="center" wrapText="1"/>
      <protection locked="0"/>
    </xf>
    <xf numFmtId="0" fontId="13" fillId="4" borderId="46" xfId="0" applyFont="1" applyFill="1" applyBorder="1" applyAlignment="1" applyProtection="1">
      <alignment horizontal="center" vertical="center" wrapText="1"/>
      <protection locked="0"/>
    </xf>
    <xf numFmtId="4" fontId="3" fillId="0" borderId="50" xfId="0" applyNumberFormat="1" applyFont="1" applyBorder="1" applyAlignment="1" applyProtection="1">
      <alignment horizontal="right" vertical="center"/>
      <protection locked="0"/>
    </xf>
    <xf numFmtId="0" fontId="0" fillId="0" borderId="33" xfId="0" applyBorder="1" applyProtection="1">
      <protection locked="0"/>
    </xf>
    <xf numFmtId="0" fontId="1" fillId="4" borderId="42" xfId="0" applyFont="1" applyFill="1" applyBorder="1" applyAlignment="1" applyProtection="1">
      <alignment horizontal="center" vertical="center"/>
      <protection locked="0"/>
    </xf>
    <xf numFmtId="0" fontId="1" fillId="4" borderId="45" xfId="0" applyFont="1" applyFill="1" applyBorder="1" applyAlignment="1" applyProtection="1">
      <alignment horizontal="center" vertical="center"/>
      <protection locked="0"/>
    </xf>
    <xf numFmtId="0" fontId="1" fillId="4" borderId="46" xfId="0" applyFont="1" applyFill="1" applyBorder="1" applyAlignment="1" applyProtection="1">
      <alignment horizontal="center" vertical="center"/>
      <protection locked="0"/>
    </xf>
    <xf numFmtId="2" fontId="1" fillId="0" borderId="1" xfId="0" applyNumberFormat="1" applyFont="1" applyBorder="1" applyAlignment="1" applyProtection="1">
      <alignment horizontal="center" vertical="center" wrapText="1"/>
      <protection locked="0"/>
    </xf>
    <xf numFmtId="2" fontId="0" fillId="0" borderId="1" xfId="0" applyNumberFormat="1" applyBorder="1" applyProtection="1">
      <protection locked="0"/>
    </xf>
    <xf numFmtId="0" fontId="24" fillId="6" borderId="47" xfId="0" applyFont="1" applyFill="1" applyBorder="1" applyAlignment="1" applyProtection="1">
      <alignment horizontal="center" vertical="center"/>
      <protection locked="0"/>
    </xf>
    <xf numFmtId="0" fontId="0" fillId="0" borderId="48" xfId="0" applyBorder="1" applyAlignment="1" applyProtection="1">
      <alignment horizontal="center" vertical="center"/>
      <protection locked="0"/>
    </xf>
    <xf numFmtId="0" fontId="0" fillId="0" borderId="49" xfId="0" applyBorder="1" applyAlignment="1" applyProtection="1">
      <alignment horizontal="center" vertical="center"/>
      <protection locked="0"/>
    </xf>
    <xf numFmtId="0" fontId="24" fillId="9" borderId="38" xfId="0" applyFont="1" applyFill="1" applyBorder="1" applyAlignment="1" applyProtection="1">
      <alignment horizontal="center" vertical="center"/>
      <protection locked="0"/>
    </xf>
    <xf numFmtId="0" fontId="24" fillId="9" borderId="61" xfId="0" applyFont="1" applyFill="1" applyBorder="1" applyAlignment="1" applyProtection="1">
      <alignment horizontal="center" vertical="center"/>
      <protection locked="0"/>
    </xf>
    <xf numFmtId="0" fontId="24" fillId="9" borderId="39" xfId="0" applyFont="1" applyFill="1" applyBorder="1" applyAlignment="1" applyProtection="1">
      <alignment horizontal="center" vertical="center"/>
      <protection locked="0"/>
    </xf>
    <xf numFmtId="0" fontId="24" fillId="10" borderId="42" xfId="0" applyFont="1" applyFill="1" applyBorder="1" applyAlignment="1" applyProtection="1">
      <alignment horizontal="center" vertical="center"/>
      <protection locked="0"/>
    </xf>
    <xf numFmtId="0" fontId="24" fillId="10" borderId="45" xfId="0" applyFont="1" applyFill="1" applyBorder="1" applyAlignment="1" applyProtection="1">
      <alignment horizontal="center" vertical="center"/>
      <protection locked="0"/>
    </xf>
    <xf numFmtId="0" fontId="24" fillId="10" borderId="46" xfId="0" applyFont="1" applyFill="1" applyBorder="1" applyAlignment="1" applyProtection="1">
      <alignment horizontal="center" vertical="center"/>
      <protection locked="0"/>
    </xf>
    <xf numFmtId="0" fontId="24" fillId="4" borderId="42" xfId="0" applyFont="1" applyFill="1" applyBorder="1" applyAlignment="1" applyProtection="1">
      <alignment horizontal="center" vertical="center" wrapText="1"/>
      <protection locked="0"/>
    </xf>
    <xf numFmtId="0" fontId="24" fillId="4" borderId="45" xfId="0" applyFont="1" applyFill="1" applyBorder="1" applyAlignment="1" applyProtection="1">
      <alignment horizontal="center" vertical="center"/>
      <protection locked="0"/>
    </xf>
    <xf numFmtId="0" fontId="0" fillId="0" borderId="46" xfId="0" applyBorder="1" applyAlignment="1" applyProtection="1">
      <alignment horizontal="center" vertical="center"/>
      <protection locked="0"/>
    </xf>
    <xf numFmtId="0" fontId="4" fillId="0" borderId="53" xfId="0" applyFont="1" applyBorder="1" applyAlignment="1" applyProtection="1">
      <alignment horizontal="left" vertical="center"/>
      <protection locked="0"/>
    </xf>
    <xf numFmtId="0" fontId="4" fillId="0" borderId="13" xfId="0" applyFont="1" applyBorder="1" applyAlignment="1" applyProtection="1">
      <alignment horizontal="left" vertical="center"/>
      <protection locked="0"/>
    </xf>
    <xf numFmtId="0" fontId="1" fillId="4" borderId="42" xfId="0" applyFont="1" applyFill="1" applyBorder="1" applyAlignment="1" applyProtection="1">
      <alignment horizontal="center" vertical="center" wrapText="1"/>
      <protection locked="0"/>
    </xf>
    <xf numFmtId="0" fontId="1" fillId="4" borderId="45" xfId="0" applyFont="1" applyFill="1" applyBorder="1" applyAlignment="1" applyProtection="1">
      <alignment horizontal="center" vertical="center" wrapText="1"/>
      <protection locked="0"/>
    </xf>
    <xf numFmtId="0" fontId="1" fillId="4" borderId="46" xfId="0" applyFont="1" applyFill="1" applyBorder="1" applyAlignment="1" applyProtection="1">
      <alignment horizontal="center" vertical="center" wrapText="1"/>
      <protection locked="0"/>
    </xf>
    <xf numFmtId="0" fontId="10" fillId="0" borderId="26" xfId="0" applyFont="1" applyBorder="1" applyAlignment="1" applyProtection="1">
      <alignment horizontal="center" vertical="center" wrapText="1"/>
      <protection locked="0"/>
    </xf>
    <xf numFmtId="0" fontId="2" fillId="0" borderId="37" xfId="0" applyFont="1" applyBorder="1" applyAlignment="1" applyProtection="1">
      <alignment horizontal="center" vertical="center" wrapText="1"/>
      <protection locked="0"/>
    </xf>
    <xf numFmtId="0" fontId="9" fillId="0" borderId="18" xfId="0" applyFont="1" applyBorder="1" applyAlignment="1" applyProtection="1">
      <alignment horizontal="center" vertical="center" wrapText="1"/>
      <protection locked="0"/>
    </xf>
    <xf numFmtId="0" fontId="0" fillId="0" borderId="19" xfId="0" applyBorder="1" applyAlignment="1" applyProtection="1">
      <alignment horizontal="center" vertical="center" wrapText="1"/>
      <protection locked="0"/>
    </xf>
    <xf numFmtId="0" fontId="0" fillId="0" borderId="20" xfId="0" applyBorder="1" applyAlignment="1" applyProtection="1">
      <alignment horizontal="center" vertical="center" wrapText="1"/>
      <protection locked="0"/>
    </xf>
    <xf numFmtId="0" fontId="0" fillId="0" borderId="59" xfId="0" applyBorder="1" applyAlignment="1" applyProtection="1">
      <alignment horizontal="center" vertical="center" wrapText="1"/>
      <protection locked="0"/>
    </xf>
    <xf numFmtId="0" fontId="0" fillId="0" borderId="60" xfId="0" applyBorder="1" applyAlignment="1" applyProtection="1">
      <alignment horizontal="center" vertical="center" wrapText="1"/>
      <protection locked="0"/>
    </xf>
    <xf numFmtId="0" fontId="0" fillId="0" borderId="41" xfId="0" applyBorder="1" applyAlignment="1" applyProtection="1">
      <alignment horizontal="center" vertical="center" wrapText="1"/>
      <protection locked="0"/>
    </xf>
    <xf numFmtId="0" fontId="4" fillId="0" borderId="8" xfId="0" applyFont="1" applyBorder="1" applyAlignment="1" applyProtection="1">
      <alignment horizontal="center" vertical="center" wrapText="1"/>
      <protection locked="0"/>
    </xf>
    <xf numFmtId="0" fontId="0" fillId="0" borderId="17" xfId="0" applyBorder="1" applyAlignment="1" applyProtection="1">
      <alignment horizontal="center" vertical="center" wrapText="1"/>
      <protection locked="0"/>
    </xf>
    <xf numFmtId="0" fontId="10" fillId="0" borderId="2" xfId="0" applyFont="1" applyBorder="1" applyAlignment="1" applyProtection="1">
      <alignment horizontal="center" vertical="center" wrapText="1"/>
      <protection locked="0"/>
    </xf>
    <xf numFmtId="0" fontId="0" fillId="0" borderId="40" xfId="0" applyBorder="1" applyAlignment="1" applyProtection="1">
      <alignment horizontal="center" vertical="center" wrapText="1"/>
      <protection locked="0"/>
    </xf>
    <xf numFmtId="167" fontId="24" fillId="0" borderId="18" xfId="0" applyNumberFormat="1" applyFont="1" applyBorder="1" applyAlignment="1" applyProtection="1">
      <alignment horizontal="center" vertical="center" wrapText="1"/>
      <protection locked="0"/>
    </xf>
    <xf numFmtId="167" fontId="24" fillId="0" borderId="19" xfId="0" applyNumberFormat="1" applyFont="1" applyBorder="1" applyAlignment="1" applyProtection="1">
      <alignment horizontal="center" vertical="center" wrapText="1"/>
      <protection locked="0"/>
    </xf>
    <xf numFmtId="167" fontId="24" fillId="0" borderId="20" xfId="0" applyNumberFormat="1" applyFont="1" applyBorder="1" applyAlignment="1" applyProtection="1">
      <alignment horizontal="center" vertical="center" wrapText="1"/>
      <protection locked="0"/>
    </xf>
    <xf numFmtId="167" fontId="24" fillId="0" borderId="21" xfId="0" applyNumberFormat="1" applyFont="1" applyBorder="1" applyAlignment="1" applyProtection="1">
      <alignment horizontal="center" vertical="center" wrapText="1"/>
      <protection locked="0"/>
    </xf>
    <xf numFmtId="167" fontId="24" fillId="0" borderId="6" xfId="0" applyNumberFormat="1" applyFont="1" applyBorder="1" applyAlignment="1" applyProtection="1">
      <alignment horizontal="center" vertical="center" wrapText="1"/>
      <protection locked="0"/>
    </xf>
    <xf numFmtId="167" fontId="24" fillId="0" borderId="16" xfId="0" applyNumberFormat="1" applyFont="1" applyBorder="1" applyAlignment="1" applyProtection="1">
      <alignment horizontal="center" vertical="center" wrapText="1"/>
      <protection locked="0"/>
    </xf>
    <xf numFmtId="0" fontId="10" fillId="0" borderId="1" xfId="0" applyFont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4" fontId="10" fillId="0" borderId="1" xfId="0" applyNumberFormat="1" applyFont="1" applyBorder="1" applyAlignment="1" applyProtection="1">
      <alignment horizontal="center" vertical="center" wrapText="1"/>
      <protection locked="0"/>
    </xf>
    <xf numFmtId="4" fontId="10" fillId="0" borderId="31" xfId="0" applyNumberFormat="1" applyFont="1" applyBorder="1" applyAlignment="1" applyProtection="1">
      <alignment horizontal="center" vertical="center" wrapText="1"/>
      <protection locked="0"/>
    </xf>
    <xf numFmtId="0" fontId="0" fillId="0" borderId="31" xfId="0" applyBorder="1" applyAlignment="1" applyProtection="1">
      <alignment horizontal="center" vertical="center" wrapText="1"/>
      <protection locked="0"/>
    </xf>
    <xf numFmtId="4" fontId="2" fillId="0" borderId="2" xfId="0" applyNumberFormat="1" applyFont="1" applyBorder="1" applyAlignment="1" applyProtection="1">
      <alignment horizontal="center" vertical="center" wrapText="1"/>
      <protection locked="0"/>
    </xf>
    <xf numFmtId="4" fontId="2" fillId="0" borderId="27" xfId="0" applyNumberFormat="1" applyFont="1" applyBorder="1" applyAlignment="1" applyProtection="1">
      <alignment horizontal="center" vertical="center" wrapText="1"/>
      <protection locked="0"/>
    </xf>
    <xf numFmtId="4" fontId="2" fillId="0" borderId="28" xfId="0" applyNumberFormat="1" applyFont="1" applyBorder="1" applyAlignment="1" applyProtection="1">
      <alignment horizontal="center" vertical="center" wrapText="1"/>
      <protection locked="0"/>
    </xf>
    <xf numFmtId="2" fontId="2" fillId="0" borderId="1" xfId="0" applyNumberFormat="1" applyFont="1" applyBorder="1" applyAlignment="1" applyProtection="1">
      <alignment horizontal="center" vertical="center" wrapText="1"/>
      <protection locked="0"/>
    </xf>
    <xf numFmtId="2" fontId="25" fillId="0" borderId="1" xfId="0" applyNumberFormat="1" applyFont="1" applyBorder="1" applyAlignment="1" applyProtection="1">
      <alignment horizontal="center" vertical="center" wrapText="1"/>
      <protection locked="0"/>
    </xf>
    <xf numFmtId="0" fontId="40" fillId="14" borderId="79" xfId="0" applyFont="1" applyFill="1" applyBorder="1" applyAlignment="1" applyProtection="1">
      <alignment horizontal="center" vertical="center" wrapText="1"/>
      <protection locked="0"/>
    </xf>
    <xf numFmtId="0" fontId="0" fillId="0" borderId="80" xfId="0" applyBorder="1" applyAlignment="1">
      <alignment horizontal="center" vertical="center" wrapText="1"/>
    </xf>
    <xf numFmtId="0" fontId="0" fillId="0" borderId="81" xfId="0" applyBorder="1" applyAlignment="1">
      <alignment horizontal="center" vertical="center" wrapText="1"/>
    </xf>
    <xf numFmtId="0" fontId="4" fillId="0" borderId="52" xfId="0" applyFont="1" applyBorder="1" applyAlignment="1" applyProtection="1">
      <alignment horizontal="left" vertical="center"/>
      <protection locked="0"/>
    </xf>
    <xf numFmtId="0" fontId="4" fillId="0" borderId="12" xfId="0" applyFont="1" applyBorder="1" applyAlignment="1" applyProtection="1">
      <alignment horizontal="left" vertical="center"/>
      <protection locked="0"/>
    </xf>
    <xf numFmtId="0" fontId="1" fillId="3" borderId="42" xfId="0" applyFont="1" applyFill="1" applyBorder="1" applyAlignment="1" applyProtection="1">
      <alignment horizontal="center" vertical="center"/>
      <protection locked="0"/>
    </xf>
    <xf numFmtId="0" fontId="1" fillId="3" borderId="45" xfId="0" applyFont="1" applyFill="1" applyBorder="1" applyAlignment="1" applyProtection="1">
      <alignment horizontal="center" vertical="center"/>
      <protection locked="0"/>
    </xf>
    <xf numFmtId="0" fontId="1" fillId="3" borderId="46" xfId="0" applyFont="1" applyFill="1" applyBorder="1" applyAlignment="1" applyProtection="1">
      <alignment horizontal="center" vertical="center"/>
      <protection locked="0"/>
    </xf>
    <xf numFmtId="0" fontId="13" fillId="3" borderId="42" xfId="0" applyFont="1" applyFill="1" applyBorder="1" applyAlignment="1" applyProtection="1">
      <alignment horizontal="center" vertical="center" wrapText="1"/>
      <protection locked="0"/>
    </xf>
    <xf numFmtId="0" fontId="13" fillId="3" borderId="45" xfId="0" applyFont="1" applyFill="1" applyBorder="1" applyAlignment="1" applyProtection="1">
      <alignment horizontal="center" vertical="center" wrapText="1"/>
      <protection locked="0"/>
    </xf>
    <xf numFmtId="0" fontId="13" fillId="3" borderId="46" xfId="0" applyFont="1" applyFill="1" applyBorder="1" applyAlignment="1" applyProtection="1">
      <alignment horizontal="center" vertical="center" wrapText="1"/>
      <protection locked="0"/>
    </xf>
    <xf numFmtId="0" fontId="13" fillId="4" borderId="47" xfId="0" applyFont="1" applyFill="1" applyBorder="1" applyAlignment="1" applyProtection="1">
      <alignment horizontal="center" vertical="center" wrapText="1"/>
      <protection locked="0"/>
    </xf>
    <xf numFmtId="0" fontId="13" fillId="4" borderId="48" xfId="0" applyFont="1" applyFill="1" applyBorder="1" applyAlignment="1" applyProtection="1">
      <alignment horizontal="center" vertical="center" wrapText="1"/>
      <protection locked="0"/>
    </xf>
    <xf numFmtId="0" fontId="13" fillId="4" borderId="49" xfId="0" applyFont="1" applyFill="1" applyBorder="1" applyAlignment="1" applyProtection="1">
      <alignment horizontal="center" vertical="center" wrapText="1"/>
      <protection locked="0"/>
    </xf>
    <xf numFmtId="4" fontId="2" fillId="0" borderId="12" xfId="0" applyNumberFormat="1" applyFont="1" applyBorder="1" applyAlignment="1" applyProtection="1">
      <alignment horizontal="center" vertical="center"/>
      <protection locked="0"/>
    </xf>
    <xf numFmtId="4" fontId="2" fillId="0" borderId="56" xfId="0" applyNumberFormat="1" applyFont="1" applyBorder="1" applyAlignment="1" applyProtection="1">
      <alignment horizontal="center" vertical="center"/>
      <protection locked="0"/>
    </xf>
    <xf numFmtId="2" fontId="2" fillId="0" borderId="68" xfId="0" applyNumberFormat="1" applyFont="1" applyBorder="1" applyAlignment="1" applyProtection="1">
      <alignment horizontal="center" vertical="center" wrapText="1"/>
      <protection locked="0"/>
    </xf>
    <xf numFmtId="2" fontId="25" fillId="0" borderId="82" xfId="0" applyNumberFormat="1" applyFont="1" applyBorder="1" applyAlignment="1" applyProtection="1">
      <alignment horizontal="center" vertical="center" wrapText="1"/>
      <protection locked="0"/>
    </xf>
    <xf numFmtId="49" fontId="1" fillId="0" borderId="42" xfId="0" applyNumberFormat="1" applyFont="1" applyBorder="1" applyAlignment="1" applyProtection="1">
      <alignment horizontal="center" vertical="center" wrapText="1"/>
      <protection locked="0"/>
    </xf>
    <xf numFmtId="0" fontId="0" fillId="0" borderId="45" xfId="0" applyBorder="1" applyAlignment="1" applyProtection="1">
      <alignment horizontal="center" vertical="center" wrapText="1"/>
      <protection locked="0"/>
    </xf>
    <xf numFmtId="0" fontId="0" fillId="0" borderId="35" xfId="0" applyBorder="1" applyAlignment="1" applyProtection="1">
      <alignment horizontal="center" vertical="center" wrapText="1"/>
      <protection locked="0"/>
    </xf>
    <xf numFmtId="0" fontId="10" fillId="0" borderId="7" xfId="0" applyFont="1" applyBorder="1" applyAlignment="1" applyProtection="1">
      <alignment horizontal="center" vertical="center" wrapText="1"/>
      <protection locked="0"/>
    </xf>
    <xf numFmtId="0" fontId="0" fillId="0" borderId="7" xfId="0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62" xfId="0" applyFont="1" applyBorder="1" applyAlignment="1" applyProtection="1">
      <alignment horizontal="center" wrapText="1"/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63" xfId="0" applyBorder="1" applyAlignment="1" applyProtection="1">
      <alignment horizontal="center"/>
      <protection locked="0"/>
    </xf>
    <xf numFmtId="4" fontId="14" fillId="0" borderId="11" xfId="0" applyNumberFormat="1" applyFont="1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0" fontId="0" fillId="0" borderId="16" xfId="0" applyBorder="1" applyAlignment="1" applyProtection="1">
      <alignment horizontal="center" vertical="center"/>
      <protection locked="0"/>
    </xf>
    <xf numFmtId="0" fontId="18" fillId="0" borderId="57" xfId="0" applyFont="1" applyBorder="1" applyAlignment="1" applyProtection="1">
      <alignment horizontal="left" vertical="center"/>
      <protection locked="0"/>
    </xf>
    <xf numFmtId="0" fontId="0" fillId="0" borderId="57" xfId="0" applyBorder="1" applyAlignment="1" applyProtection="1">
      <alignment vertical="center"/>
      <protection locked="0"/>
    </xf>
    <xf numFmtId="0" fontId="0" fillId="0" borderId="58" xfId="0" applyBorder="1" applyAlignment="1" applyProtection="1">
      <alignment vertical="center"/>
      <protection locked="0"/>
    </xf>
    <xf numFmtId="4" fontId="13" fillId="0" borderId="1" xfId="0" applyNumberFormat="1" applyFont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vertical="center"/>
      <protection locked="0"/>
    </xf>
    <xf numFmtId="0" fontId="0" fillId="0" borderId="31" xfId="0" applyBorder="1" applyAlignment="1" applyProtection="1">
      <alignment vertical="center"/>
      <protection locked="0"/>
    </xf>
    <xf numFmtId="0" fontId="2" fillId="0" borderId="22" xfId="0" applyFont="1" applyBorder="1" applyAlignment="1" applyProtection="1">
      <alignment horizontal="center" vertical="center"/>
      <protection locked="0"/>
    </xf>
    <xf numFmtId="0" fontId="0" fillId="0" borderId="22" xfId="0" applyBorder="1" applyAlignment="1" applyProtection="1">
      <alignment horizontal="center" vertical="center"/>
      <protection locked="0"/>
    </xf>
    <xf numFmtId="0" fontId="0" fillId="0" borderId="25" xfId="0" applyBorder="1" applyAlignment="1" applyProtection="1">
      <alignment horizontal="center" vertical="center"/>
      <protection locked="0"/>
    </xf>
    <xf numFmtId="0" fontId="1" fillId="3" borderId="42" xfId="0" applyFont="1" applyFill="1" applyBorder="1" applyAlignment="1" applyProtection="1">
      <alignment horizontal="center" vertical="center" wrapText="1"/>
      <protection locked="0"/>
    </xf>
    <xf numFmtId="0" fontId="1" fillId="3" borderId="45" xfId="0" applyFont="1" applyFill="1" applyBorder="1" applyAlignment="1" applyProtection="1">
      <alignment horizontal="center" vertical="center" wrapText="1"/>
      <protection locked="0"/>
    </xf>
    <xf numFmtId="0" fontId="1" fillId="3" borderId="46" xfId="0" applyFont="1" applyFill="1" applyBorder="1" applyAlignment="1" applyProtection="1">
      <alignment horizontal="center" vertical="center" wrapText="1"/>
      <protection locked="0"/>
    </xf>
    <xf numFmtId="0" fontId="10" fillId="0" borderId="28" xfId="0" applyFont="1" applyBorder="1" applyAlignment="1" applyProtection="1">
      <alignment horizontal="center" vertical="center" wrapText="1"/>
      <protection locked="0"/>
    </xf>
    <xf numFmtId="0" fontId="0" fillId="0" borderId="28" xfId="0" applyBorder="1" applyAlignment="1" applyProtection="1">
      <alignment horizontal="center" vertical="center" wrapText="1"/>
      <protection locked="0"/>
    </xf>
    <xf numFmtId="0" fontId="0" fillId="0" borderId="28" xfId="0" applyBorder="1" applyAlignment="1" applyProtection="1">
      <alignment vertical="center"/>
      <protection locked="0"/>
    </xf>
    <xf numFmtId="2" fontId="13" fillId="6" borderId="47" xfId="0" applyNumberFormat="1" applyFont="1" applyFill="1" applyBorder="1" applyAlignment="1" applyProtection="1">
      <alignment horizontal="center" vertical="center" wrapText="1"/>
      <protection locked="0"/>
    </xf>
    <xf numFmtId="0" fontId="13" fillId="6" borderId="48" xfId="0" applyFont="1" applyFill="1" applyBorder="1" applyAlignment="1" applyProtection="1">
      <alignment horizontal="center" vertical="center" wrapText="1"/>
      <protection locked="0"/>
    </xf>
    <xf numFmtId="0" fontId="13" fillId="6" borderId="49" xfId="0" applyFont="1" applyFill="1" applyBorder="1" applyAlignment="1" applyProtection="1">
      <alignment horizontal="center" vertical="center" wrapText="1"/>
      <protection locked="0"/>
    </xf>
    <xf numFmtId="0" fontId="1" fillId="2" borderId="47" xfId="0" applyFont="1" applyFill="1" applyBorder="1" applyAlignment="1" applyProtection="1">
      <alignment horizontal="left" vertical="center" wrapText="1"/>
      <protection locked="0"/>
    </xf>
    <xf numFmtId="0" fontId="0" fillId="2" borderId="48" xfId="0" applyFill="1" applyBorder="1" applyAlignment="1" applyProtection="1">
      <alignment vertical="center" wrapText="1"/>
      <protection locked="0"/>
    </xf>
    <xf numFmtId="0" fontId="0" fillId="0" borderId="48" xfId="0" applyBorder="1" applyAlignment="1" applyProtection="1">
      <alignment vertical="center"/>
      <protection locked="0"/>
    </xf>
    <xf numFmtId="0" fontId="0" fillId="0" borderId="49" xfId="0" applyBorder="1" applyAlignment="1" applyProtection="1">
      <alignment vertical="center"/>
      <protection locked="0"/>
    </xf>
    <xf numFmtId="2" fontId="1" fillId="0" borderId="22" xfId="0" applyNumberFormat="1" applyFont="1" applyBorder="1" applyAlignment="1" applyProtection="1">
      <alignment horizontal="center" vertical="center"/>
      <protection locked="0"/>
    </xf>
    <xf numFmtId="0" fontId="0" fillId="0" borderId="22" xfId="0" applyBorder="1" applyAlignment="1" applyProtection="1">
      <alignment vertical="center"/>
      <protection locked="0"/>
    </xf>
  </cellXfs>
  <cellStyles count="1">
    <cellStyle name="Normale" xfId="0" builtinId="0"/>
  </cellStyles>
  <dxfs count="14">
    <dxf>
      <font>
        <b/>
        <i val="0"/>
        <strike val="0"/>
      </font>
      <fill>
        <patternFill>
          <bgColor rgb="FFFFC000"/>
        </patternFill>
      </fill>
    </dxf>
    <dxf>
      <font>
        <b/>
        <i val="0"/>
        <strike val="0"/>
        <u val="double"/>
        <color rgb="FFC00000"/>
      </font>
      <fill>
        <patternFill>
          <bgColor rgb="FFFFFF00"/>
        </patternFill>
      </fill>
    </dxf>
    <dxf>
      <font>
        <b/>
        <i val="0"/>
        <strike val="0"/>
        <u val="double"/>
        <color rgb="FFFF2F2F"/>
      </font>
      <fill>
        <patternFill>
          <bgColor rgb="FFFFFF00"/>
        </patternFill>
      </fill>
    </dxf>
    <dxf>
      <font>
        <b/>
        <i val="0"/>
        <strike val="0"/>
        <u val="double"/>
        <color rgb="FFFF2F2F"/>
      </font>
      <numFmt numFmtId="167" formatCode="#,##0.00\ &quot;€&quot;"/>
      <fill>
        <patternFill>
          <bgColor rgb="FFFFFF00"/>
        </patternFill>
      </fill>
    </dxf>
    <dxf>
      <font>
        <b/>
        <i val="0"/>
        <strike val="0"/>
        <color rgb="FFFF2F2F"/>
      </font>
      <fill>
        <patternFill>
          <bgColor theme="7" tint="0.59996337778862885"/>
        </patternFill>
      </fill>
    </dxf>
    <dxf>
      <font>
        <b/>
        <i val="0"/>
        <strike val="0"/>
        <u val="double"/>
        <color rgb="FFFF2F2F"/>
      </font>
      <fill>
        <patternFill>
          <bgColor rgb="FFFFFF00"/>
        </patternFill>
      </fill>
    </dxf>
    <dxf>
      <font>
        <b/>
        <i val="0"/>
        <strike val="0"/>
        <u val="double"/>
        <color rgb="FF9C0006"/>
      </font>
      <fill>
        <patternFill>
          <bgColor rgb="FFFFFF00"/>
        </patternFill>
      </fill>
    </dxf>
    <dxf>
      <font>
        <b/>
        <i val="0"/>
        <strike val="0"/>
        <u val="double"/>
        <color rgb="FF9C0006"/>
      </font>
      <fill>
        <patternFill>
          <bgColor rgb="FFFFFF00"/>
        </patternFill>
      </fill>
    </dxf>
    <dxf>
      <font>
        <b/>
        <i val="0"/>
        <strike val="0"/>
        <u val="double"/>
        <color rgb="FFFF2F2F"/>
      </font>
      <fill>
        <patternFill>
          <bgColor theme="2"/>
        </patternFill>
      </fill>
    </dxf>
    <dxf>
      <font>
        <b/>
        <i val="0"/>
        <strike val="0"/>
        <u val="double"/>
        <color rgb="FFC00000"/>
      </font>
      <fill>
        <patternFill>
          <bgColor rgb="FFFFFF00"/>
        </patternFill>
      </fill>
    </dxf>
    <dxf>
      <font>
        <b/>
        <i val="0"/>
        <strike val="0"/>
        <u val="double"/>
        <color rgb="FF9C0006"/>
      </font>
      <fill>
        <patternFill>
          <bgColor rgb="FFFFFF00"/>
        </patternFill>
      </fill>
    </dxf>
    <dxf>
      <font>
        <b/>
        <i val="0"/>
        <strike val="0"/>
        <u val="double"/>
        <color rgb="FF9C0006"/>
      </font>
      <numFmt numFmtId="167" formatCode="#,##0.00\ &quot;€&quot;"/>
      <fill>
        <patternFill>
          <bgColor rgb="FFFFFF00"/>
        </patternFill>
      </fill>
    </dxf>
    <dxf>
      <font>
        <b/>
        <i val="0"/>
        <strike val="0"/>
        <u val="double"/>
        <color rgb="FFFF2F2F"/>
      </font>
      <fill>
        <patternFill>
          <bgColor theme="9" tint="0.79998168889431442"/>
        </patternFill>
      </fill>
    </dxf>
    <dxf>
      <font>
        <b/>
        <i val="0"/>
        <strike val="0"/>
        <u val="double"/>
        <color rgb="FFC00000"/>
      </font>
      <fill>
        <patternFill>
          <bgColor rgb="FFFFFF00"/>
        </patternFill>
      </fill>
    </dxf>
  </dxfs>
  <tableStyles count="0" defaultTableStyle="TableStyleMedium9" defaultPivotStyle="PivotStyleLight16"/>
  <colors>
    <mruColors>
      <color rgb="FFFF2F2F"/>
      <color rgb="FFFF696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952500</xdr:colOff>
          <xdr:row>1</xdr:row>
          <xdr:rowOff>152400</xdr:rowOff>
        </xdr:from>
        <xdr:to>
          <xdr:col>6</xdr:col>
          <xdr:colOff>411480</xdr:colOff>
          <xdr:row>1</xdr:row>
          <xdr:rowOff>830580</xdr:rowOff>
        </xdr:to>
        <xdr:sp macro="" textlink="">
          <xdr:nvSpPr>
            <xdr:cNvPr id="2050" name="Object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0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>
    <xdr:from>
      <xdr:col>5</xdr:col>
      <xdr:colOff>68580</xdr:colOff>
      <xdr:row>100</xdr:row>
      <xdr:rowOff>209550</xdr:rowOff>
    </xdr:from>
    <xdr:to>
      <xdr:col>5</xdr:col>
      <xdr:colOff>904875</xdr:colOff>
      <xdr:row>106</xdr:row>
      <xdr:rowOff>137160</xdr:rowOff>
    </xdr:to>
    <xdr:cxnSp macro="">
      <xdr:nvCxnSpPr>
        <xdr:cNvPr id="3" name="Connettore 2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H="1">
          <a:off x="5890260" y="25629870"/>
          <a:ext cx="836295" cy="129159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</xdr:col>
      <xdr:colOff>38100</xdr:colOff>
      <xdr:row>34</xdr:row>
      <xdr:rowOff>236220</xdr:rowOff>
    </xdr:from>
    <xdr:to>
      <xdr:col>5</xdr:col>
      <xdr:colOff>990600</xdr:colOff>
      <xdr:row>41</xdr:row>
      <xdr:rowOff>167640</xdr:rowOff>
    </xdr:to>
    <xdr:cxnSp macro="">
      <xdr:nvCxnSpPr>
        <xdr:cNvPr id="9" name="Connettore 2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/>
      </xdr:nvCxnSpPr>
      <xdr:spPr>
        <a:xfrm flipH="1">
          <a:off x="5859780" y="9525000"/>
          <a:ext cx="952500" cy="153924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Microsoft_Word_97_-_2003_Document.doc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92DDC8-2142-4737-A19A-1D6AFA5D1CFE}">
  <sheetPr>
    <pageSetUpPr fitToPage="1"/>
  </sheetPr>
  <dimension ref="A1:S227"/>
  <sheetViews>
    <sheetView tabSelected="1" topLeftCell="A135" zoomScaleNormal="100" workbookViewId="0">
      <selection activeCell="G147" sqref="G147"/>
    </sheetView>
  </sheetViews>
  <sheetFormatPr defaultColWidth="8.6640625" defaultRowHeight="10.199999999999999" x14ac:dyDescent="0.25"/>
  <cols>
    <col min="1" max="1" width="2.6640625" style="6" customWidth="1"/>
    <col min="2" max="2" width="6.6640625" style="6" customWidth="1"/>
    <col min="3" max="3" width="32.44140625" style="6" customWidth="1"/>
    <col min="4" max="4" width="22.6640625" style="6" customWidth="1"/>
    <col min="5" max="5" width="20.44140625" style="6" bestFit="1" customWidth="1"/>
    <col min="6" max="6" width="15.6640625" style="6" customWidth="1"/>
    <col min="7" max="7" width="26.44140625" style="6" customWidth="1"/>
    <col min="8" max="8" width="28.44140625" style="6" customWidth="1"/>
    <col min="9" max="9" width="12.6640625" style="6" customWidth="1"/>
    <col min="10" max="10" width="14.109375" style="95" customWidth="1"/>
    <col min="11" max="11" width="5.44140625" style="6" customWidth="1"/>
    <col min="12" max="12" width="8.109375" style="6" customWidth="1"/>
    <col min="13" max="13" width="4" style="6" customWidth="1"/>
    <col min="14" max="14" width="6.6640625" style="6" customWidth="1"/>
    <col min="15" max="15" width="6.33203125" style="6" customWidth="1"/>
    <col min="16" max="16384" width="8.6640625" style="6"/>
  </cols>
  <sheetData>
    <row r="1" spans="1:17" ht="10.8" thickBot="1" x14ac:dyDescent="0.3"/>
    <row r="2" spans="1:17" ht="99.75" customHeight="1" thickTop="1" x14ac:dyDescent="0.25">
      <c r="C2" s="326" t="s">
        <v>119</v>
      </c>
      <c r="D2" s="327"/>
      <c r="E2" s="327"/>
      <c r="F2" s="327"/>
      <c r="G2" s="327"/>
      <c r="H2" s="327"/>
      <c r="I2" s="327"/>
      <c r="J2" s="327"/>
      <c r="K2" s="327"/>
      <c r="L2" s="328"/>
      <c r="O2" s="96"/>
    </row>
    <row r="3" spans="1:17" ht="72" customHeight="1" thickBot="1" x14ac:dyDescent="0.3">
      <c r="A3" s="16"/>
      <c r="B3" s="118"/>
      <c r="C3" s="329" t="s">
        <v>146</v>
      </c>
      <c r="D3" s="330"/>
      <c r="E3" s="330"/>
      <c r="F3" s="330"/>
      <c r="G3" s="330"/>
      <c r="H3" s="330"/>
      <c r="I3" s="330"/>
      <c r="J3" s="330"/>
      <c r="K3" s="330"/>
      <c r="L3" s="331"/>
      <c r="M3" s="9"/>
      <c r="N3" s="9"/>
      <c r="O3" s="9"/>
      <c r="Q3" s="96"/>
    </row>
    <row r="4" spans="1:17" ht="18.75" customHeight="1" thickTop="1" x14ac:dyDescent="0.25">
      <c r="A4" s="5"/>
      <c r="B4" s="5"/>
      <c r="C4" s="17" t="s">
        <v>27</v>
      </c>
      <c r="D4" s="332"/>
      <c r="E4" s="332"/>
      <c r="F4" s="332"/>
      <c r="G4" s="332"/>
      <c r="H4" s="332"/>
      <c r="I4" s="333"/>
      <c r="J4" s="333"/>
      <c r="K4" s="333"/>
      <c r="L4" s="334"/>
      <c r="M4" s="5"/>
      <c r="N4" s="5"/>
      <c r="O4" s="3"/>
    </row>
    <row r="5" spans="1:17" ht="15" customHeight="1" x14ac:dyDescent="0.25">
      <c r="A5" s="5"/>
      <c r="B5" s="5"/>
      <c r="C5" s="13" t="s">
        <v>28</v>
      </c>
      <c r="D5" s="335"/>
      <c r="E5" s="335"/>
      <c r="F5" s="335"/>
      <c r="G5" s="335"/>
      <c r="H5" s="335"/>
      <c r="I5" s="336"/>
      <c r="J5" s="336"/>
      <c r="K5" s="336"/>
      <c r="L5" s="337"/>
      <c r="M5" s="5"/>
      <c r="N5" s="5"/>
      <c r="O5" s="3"/>
    </row>
    <row r="6" spans="1:17" ht="15" customHeight="1" x14ac:dyDescent="0.25">
      <c r="A6" s="5"/>
      <c r="B6" s="5"/>
      <c r="C6" s="13" t="s">
        <v>29</v>
      </c>
      <c r="D6" s="335"/>
      <c r="E6" s="335"/>
      <c r="F6" s="335"/>
      <c r="G6" s="335"/>
      <c r="H6" s="335"/>
      <c r="I6" s="336"/>
      <c r="J6" s="336"/>
      <c r="K6" s="336"/>
      <c r="L6" s="337"/>
      <c r="M6" s="5"/>
      <c r="N6" s="5"/>
      <c r="O6" s="3"/>
    </row>
    <row r="7" spans="1:17" ht="30.75" customHeight="1" thickBot="1" x14ac:dyDescent="0.3">
      <c r="C7" s="18" t="s">
        <v>30</v>
      </c>
      <c r="D7" s="338"/>
      <c r="E7" s="338"/>
      <c r="F7" s="338"/>
      <c r="G7" s="338"/>
      <c r="H7" s="338"/>
      <c r="I7" s="339"/>
      <c r="J7" s="339"/>
      <c r="K7" s="339"/>
      <c r="L7" s="340"/>
    </row>
    <row r="8" spans="1:17" ht="9" customHeight="1" thickTop="1" thickBot="1" x14ac:dyDescent="0.3">
      <c r="C8" s="97"/>
      <c r="L8" s="98"/>
    </row>
    <row r="9" spans="1:17" ht="28.5" customHeight="1" thickTop="1" thickBot="1" x14ac:dyDescent="0.3">
      <c r="C9" s="350" t="s">
        <v>26</v>
      </c>
      <c r="D9" s="351"/>
      <c r="E9" s="351"/>
      <c r="F9" s="352"/>
      <c r="G9" s="353"/>
      <c r="H9" s="99"/>
      <c r="I9" s="99"/>
      <c r="J9" s="99"/>
      <c r="K9" s="99"/>
      <c r="L9" s="100"/>
    </row>
    <row r="10" spans="1:17" ht="13.8" thickTop="1" x14ac:dyDescent="0.25">
      <c r="C10" s="162" t="s">
        <v>17</v>
      </c>
      <c r="D10" s="344" t="s">
        <v>25</v>
      </c>
      <c r="E10" s="345"/>
      <c r="F10" s="346"/>
      <c r="G10" s="163" t="s">
        <v>141</v>
      </c>
      <c r="H10" s="99"/>
      <c r="I10" s="99"/>
      <c r="J10" s="99"/>
      <c r="K10" s="99"/>
      <c r="L10" s="100"/>
    </row>
    <row r="11" spans="1:17" ht="13.5" customHeight="1" x14ac:dyDescent="0.25">
      <c r="C11" s="161">
        <v>0</v>
      </c>
      <c r="D11" s="236">
        <f>SUM(C11/5*3)</f>
        <v>0</v>
      </c>
      <c r="E11" s="236"/>
      <c r="F11" s="336"/>
      <c r="G11" s="159"/>
      <c r="H11" s="99"/>
      <c r="I11" s="99"/>
      <c r="J11" s="99"/>
      <c r="K11" s="99"/>
      <c r="L11" s="100"/>
    </row>
    <row r="12" spans="1:17" ht="13.5" customHeight="1" x14ac:dyDescent="0.25">
      <c r="C12" s="161">
        <v>0</v>
      </c>
      <c r="D12" s="236">
        <f>SUM(C12/5*3)</f>
        <v>0</v>
      </c>
      <c r="E12" s="236"/>
      <c r="F12" s="336"/>
      <c r="G12" s="159"/>
      <c r="H12" s="99"/>
      <c r="I12" s="99"/>
      <c r="J12" s="99"/>
      <c r="K12" s="99"/>
      <c r="L12" s="100"/>
    </row>
    <row r="13" spans="1:17" ht="13.5" customHeight="1" thickBot="1" x14ac:dyDescent="0.3">
      <c r="C13" s="19">
        <v>0</v>
      </c>
      <c r="D13" s="354">
        <f>SUM(C13/5*3)</f>
        <v>0</v>
      </c>
      <c r="E13" s="354"/>
      <c r="F13" s="355"/>
      <c r="G13" s="160"/>
      <c r="H13" s="99"/>
      <c r="I13" s="99"/>
      <c r="J13" s="99"/>
      <c r="K13" s="99"/>
      <c r="L13" s="100"/>
    </row>
    <row r="14" spans="1:17" ht="13.5" customHeight="1" thickTop="1" thickBot="1" x14ac:dyDescent="0.3">
      <c r="C14" s="31"/>
      <c r="D14" s="101"/>
      <c r="E14" s="101"/>
      <c r="F14" s="99"/>
      <c r="G14" s="99"/>
      <c r="H14" s="99"/>
      <c r="I14" s="99"/>
      <c r="J14" s="99"/>
      <c r="K14" s="99"/>
      <c r="L14" s="100"/>
    </row>
    <row r="15" spans="1:17" ht="41.25" customHeight="1" thickTop="1" thickBot="1" x14ac:dyDescent="0.3">
      <c r="C15" s="347" t="s">
        <v>151</v>
      </c>
      <c r="D15" s="348"/>
      <c r="E15" s="348"/>
      <c r="F15" s="348"/>
      <c r="G15" s="348"/>
      <c r="H15" s="348"/>
      <c r="I15" s="348"/>
      <c r="J15" s="348"/>
      <c r="K15" s="348"/>
      <c r="L15" s="349"/>
    </row>
    <row r="16" spans="1:17" ht="31.5" customHeight="1" thickTop="1" thickBot="1" x14ac:dyDescent="0.3">
      <c r="C16" s="310" t="s">
        <v>150</v>
      </c>
      <c r="D16" s="311"/>
      <c r="E16" s="311"/>
      <c r="F16" s="311"/>
      <c r="G16" s="311"/>
      <c r="H16" s="311"/>
      <c r="I16" s="311"/>
      <c r="J16" s="311"/>
      <c r="K16" s="311"/>
      <c r="L16" s="312"/>
    </row>
    <row r="17" spans="3:15" ht="31.5" customHeight="1" thickTop="1" x14ac:dyDescent="0.25">
      <c r="C17" s="341" t="s">
        <v>113</v>
      </c>
      <c r="D17" s="342"/>
      <c r="E17" s="342"/>
      <c r="F17" s="342"/>
      <c r="G17" s="342"/>
      <c r="H17" s="342"/>
      <c r="I17" s="342"/>
      <c r="J17" s="342"/>
      <c r="K17" s="342"/>
      <c r="L17" s="343"/>
    </row>
    <row r="18" spans="3:15" ht="9" customHeight="1" thickBot="1" x14ac:dyDescent="0.3">
      <c r="C18" s="14"/>
      <c r="D18" s="8"/>
      <c r="E18" s="8"/>
      <c r="F18" s="8"/>
      <c r="G18" s="8"/>
      <c r="H18" s="8"/>
      <c r="I18" s="4"/>
      <c r="J18" s="2"/>
      <c r="K18" s="7"/>
      <c r="L18" s="12"/>
      <c r="N18" s="1"/>
      <c r="O18" s="102"/>
    </row>
    <row r="19" spans="3:15" ht="24.9" customHeight="1" thickTop="1" x14ac:dyDescent="0.25">
      <c r="C19" s="341" t="s">
        <v>120</v>
      </c>
      <c r="D19" s="342"/>
      <c r="E19" s="342"/>
      <c r="F19" s="342"/>
      <c r="G19" s="342"/>
      <c r="H19" s="342"/>
      <c r="I19" s="342"/>
      <c r="J19" s="342"/>
      <c r="K19" s="342"/>
      <c r="L19" s="343"/>
    </row>
    <row r="20" spans="3:15" ht="25.5" customHeight="1" x14ac:dyDescent="0.25">
      <c r="C20" s="153" t="s">
        <v>20</v>
      </c>
      <c r="D20" s="154" t="s">
        <v>21</v>
      </c>
      <c r="E20" s="154" t="s">
        <v>14</v>
      </c>
      <c r="F20" s="154" t="s">
        <v>22</v>
      </c>
      <c r="G20" s="274" t="s">
        <v>109</v>
      </c>
      <c r="H20" s="275"/>
      <c r="I20" s="276" t="s">
        <v>110</v>
      </c>
      <c r="J20" s="277"/>
      <c r="K20" s="277"/>
      <c r="L20" s="278"/>
    </row>
    <row r="21" spans="3:15" x14ac:dyDescent="0.25">
      <c r="C21" s="15" t="s">
        <v>23</v>
      </c>
      <c r="D21" s="155" t="s">
        <v>23</v>
      </c>
      <c r="E21" s="155" t="s">
        <v>24</v>
      </c>
      <c r="F21" s="155" t="s">
        <v>23</v>
      </c>
      <c r="G21" s="274" t="s">
        <v>23</v>
      </c>
      <c r="H21" s="275"/>
      <c r="I21" s="279"/>
      <c r="J21" s="280"/>
      <c r="K21" s="280"/>
      <c r="L21" s="281"/>
    </row>
    <row r="22" spans="3:15" ht="27.75" customHeight="1" x14ac:dyDescent="0.25">
      <c r="C22" s="282"/>
      <c r="D22" s="284"/>
      <c r="E22" s="284"/>
      <c r="F22" s="284"/>
      <c r="G22" s="69" t="s">
        <v>108</v>
      </c>
      <c r="H22" s="69" t="s">
        <v>136</v>
      </c>
      <c r="I22" s="286">
        <f>SUM(G23+H23)/2</f>
        <v>0</v>
      </c>
      <c r="J22" s="287"/>
      <c r="K22" s="287"/>
      <c r="L22" s="288"/>
    </row>
    <row r="23" spans="3:15" ht="10.8" thickBot="1" x14ac:dyDescent="0.3">
      <c r="C23" s="283"/>
      <c r="D23" s="285"/>
      <c r="E23" s="285"/>
      <c r="F23" s="285"/>
      <c r="G23" s="80"/>
      <c r="H23" s="80"/>
      <c r="I23" s="289"/>
      <c r="J23" s="290"/>
      <c r="K23" s="290"/>
      <c r="L23" s="291"/>
    </row>
    <row r="24" spans="3:15" ht="25.5" customHeight="1" thickTop="1" x14ac:dyDescent="0.25">
      <c r="C24" s="341" t="s">
        <v>112</v>
      </c>
      <c r="D24" s="342"/>
      <c r="E24" s="342"/>
      <c r="F24" s="342"/>
      <c r="G24" s="342"/>
      <c r="H24" s="342"/>
      <c r="I24" s="342"/>
      <c r="J24" s="342"/>
      <c r="K24" s="342"/>
      <c r="L24" s="343"/>
    </row>
    <row r="25" spans="3:15" ht="13.2" x14ac:dyDescent="0.25">
      <c r="C25" s="54" t="s">
        <v>34</v>
      </c>
      <c r="D25" s="55" t="s">
        <v>35</v>
      </c>
      <c r="E25" s="55" t="s">
        <v>36</v>
      </c>
      <c r="F25" s="32"/>
      <c r="G25" s="32"/>
      <c r="H25" s="103"/>
      <c r="I25" s="33"/>
      <c r="J25" s="104"/>
      <c r="K25" s="104"/>
      <c r="L25" s="105"/>
    </row>
    <row r="26" spans="3:15" ht="13.2" x14ac:dyDescent="0.25">
      <c r="C26" s="60" t="s">
        <v>46</v>
      </c>
      <c r="D26" s="56" t="s">
        <v>37</v>
      </c>
      <c r="E26" s="156">
        <v>0</v>
      </c>
      <c r="F26" s="34"/>
      <c r="G26" s="34"/>
      <c r="H26" s="106"/>
      <c r="I26" s="35"/>
      <c r="J26" s="104"/>
      <c r="K26" s="104"/>
      <c r="L26" s="105"/>
    </row>
    <row r="27" spans="3:15" ht="13.2" x14ac:dyDescent="0.25">
      <c r="C27" s="61" t="s">
        <v>47</v>
      </c>
      <c r="D27" s="57"/>
      <c r="E27" s="62"/>
      <c r="F27" s="34"/>
      <c r="G27" s="34"/>
      <c r="H27" s="106"/>
      <c r="I27" s="35"/>
      <c r="J27" s="104"/>
      <c r="K27" s="104"/>
      <c r="L27" s="105"/>
    </row>
    <row r="28" spans="3:15" ht="13.2" x14ac:dyDescent="0.25">
      <c r="C28" s="58" t="s">
        <v>38</v>
      </c>
      <c r="D28" s="59" t="s">
        <v>42</v>
      </c>
      <c r="E28" s="297">
        <v>0</v>
      </c>
      <c r="F28" s="34"/>
      <c r="G28" s="34"/>
      <c r="H28" s="106"/>
      <c r="I28" s="35"/>
      <c r="J28" s="104"/>
      <c r="K28" s="104"/>
      <c r="L28" s="105"/>
    </row>
    <row r="29" spans="3:15" ht="13.2" x14ac:dyDescent="0.25">
      <c r="C29" s="58" t="s">
        <v>39</v>
      </c>
      <c r="D29" s="59" t="s">
        <v>43</v>
      </c>
      <c r="E29" s="298"/>
      <c r="F29" s="34"/>
      <c r="G29" s="34"/>
      <c r="H29" s="106"/>
      <c r="I29" s="35"/>
      <c r="J29" s="104"/>
      <c r="K29" s="104"/>
      <c r="L29" s="105"/>
    </row>
    <row r="30" spans="3:15" ht="13.2" x14ac:dyDescent="0.25">
      <c r="C30" s="58" t="s">
        <v>40</v>
      </c>
      <c r="D30" s="59" t="s">
        <v>44</v>
      </c>
      <c r="E30" s="298"/>
      <c r="F30" s="34"/>
      <c r="G30" s="34"/>
      <c r="H30" s="106"/>
      <c r="I30" s="35"/>
      <c r="J30" s="104"/>
      <c r="K30" s="104"/>
      <c r="L30" s="105"/>
    </row>
    <row r="31" spans="3:15" ht="13.2" x14ac:dyDescent="0.25">
      <c r="C31" s="58" t="s">
        <v>41</v>
      </c>
      <c r="D31" s="59" t="s">
        <v>45</v>
      </c>
      <c r="E31" s="299"/>
      <c r="F31" s="34"/>
      <c r="G31" s="34"/>
      <c r="H31" s="106"/>
      <c r="I31" s="35"/>
      <c r="J31" s="104"/>
      <c r="K31" s="104"/>
      <c r="L31" s="105"/>
    </row>
    <row r="32" spans="3:15" ht="13.8" thickBot="1" x14ac:dyDescent="0.3">
      <c r="C32" s="61" t="s">
        <v>48</v>
      </c>
      <c r="D32" s="55"/>
      <c r="E32" s="62"/>
      <c r="F32" s="34"/>
      <c r="G32" s="34"/>
      <c r="H32" s="106"/>
      <c r="I32" s="35"/>
      <c r="J32" s="104"/>
      <c r="K32" s="104"/>
      <c r="L32" s="105"/>
    </row>
    <row r="33" spans="3:17" ht="13.8" thickBot="1" x14ac:dyDescent="0.3">
      <c r="C33" s="58" t="s">
        <v>49</v>
      </c>
      <c r="D33" s="59" t="s">
        <v>53</v>
      </c>
      <c r="E33" s="300">
        <v>0</v>
      </c>
      <c r="F33" s="34"/>
      <c r="G33" s="302" t="s">
        <v>156</v>
      </c>
      <c r="H33" s="303"/>
      <c r="I33" s="303"/>
      <c r="J33" s="304"/>
      <c r="K33" s="104"/>
      <c r="L33" s="105"/>
    </row>
    <row r="34" spans="3:17" x14ac:dyDescent="0.25">
      <c r="C34" s="58" t="s">
        <v>50</v>
      </c>
      <c r="D34" s="59" t="s">
        <v>37</v>
      </c>
      <c r="E34" s="301"/>
      <c r="F34" s="34"/>
      <c r="G34" s="209" t="s">
        <v>157</v>
      </c>
      <c r="H34" s="207" t="s">
        <v>161</v>
      </c>
      <c r="I34" s="208"/>
      <c r="J34" s="210"/>
      <c r="K34" s="104"/>
      <c r="L34" s="105"/>
    </row>
    <row r="35" spans="3:17" ht="19.2" customHeight="1" x14ac:dyDescent="0.25">
      <c r="C35" s="58" t="s">
        <v>51</v>
      </c>
      <c r="D35" s="59" t="s">
        <v>43</v>
      </c>
      <c r="E35" s="301"/>
      <c r="F35" s="34"/>
      <c r="G35" s="211">
        <v>1900</v>
      </c>
      <c r="H35" s="206">
        <v>1900</v>
      </c>
      <c r="I35" s="205"/>
      <c r="J35" s="212"/>
      <c r="K35" s="104"/>
      <c r="L35" s="105"/>
    </row>
    <row r="36" spans="3:17" ht="30.6" x14ac:dyDescent="0.25">
      <c r="C36" s="58" t="s">
        <v>52</v>
      </c>
      <c r="D36" s="59" t="s">
        <v>54</v>
      </c>
      <c r="E36" s="301"/>
      <c r="F36" s="34"/>
      <c r="G36" s="213" t="s">
        <v>158</v>
      </c>
      <c r="H36" s="205" t="s">
        <v>163</v>
      </c>
      <c r="I36" s="205" t="s">
        <v>159</v>
      </c>
      <c r="J36" s="214" t="s">
        <v>160</v>
      </c>
      <c r="K36" s="104"/>
      <c r="L36" s="105"/>
    </row>
    <row r="37" spans="3:17" ht="13.8" thickBot="1" x14ac:dyDescent="0.3">
      <c r="C37" s="60" t="s">
        <v>55</v>
      </c>
      <c r="D37" s="59"/>
      <c r="E37" s="157"/>
      <c r="F37" s="34"/>
      <c r="G37" s="215">
        <f>H35-G35</f>
        <v>0</v>
      </c>
      <c r="H37" s="216" t="str">
        <f>_xlfn.IFS(G37&gt;=21,(21-6)*1,(G37&gt;=6)*(G37&lt;=21),(G37-6)*1,G37&lt;=6,"0,00")</f>
        <v>0,00</v>
      </c>
      <c r="I37" s="216">
        <f>_xlfn.IFS(G37&lt;=21,0,(G37&gt;21)*(G37&lt;=51),(G37-21)*0.5,G37&gt;51,(51-21)*0.5)</f>
        <v>0</v>
      </c>
      <c r="J37" s="217">
        <f>100-(H37+I37)</f>
        <v>100</v>
      </c>
      <c r="K37" s="104"/>
      <c r="L37" s="105"/>
    </row>
    <row r="38" spans="3:17" ht="13.2" x14ac:dyDescent="0.25">
      <c r="C38" s="58" t="s">
        <v>56</v>
      </c>
      <c r="D38" s="59" t="s">
        <v>53</v>
      </c>
      <c r="E38" s="300">
        <v>0</v>
      </c>
      <c r="F38" s="34"/>
      <c r="G38" s="34"/>
      <c r="H38" s="106"/>
      <c r="I38" s="35"/>
      <c r="J38" s="104"/>
      <c r="K38" s="104"/>
      <c r="L38" s="105"/>
    </row>
    <row r="39" spans="3:17" ht="13.2" x14ac:dyDescent="0.25">
      <c r="C39" s="58" t="s">
        <v>57</v>
      </c>
      <c r="D39" s="59" t="s">
        <v>37</v>
      </c>
      <c r="E39" s="301"/>
      <c r="F39" s="34"/>
      <c r="G39" s="34"/>
      <c r="H39" s="106"/>
      <c r="I39" s="35"/>
      <c r="J39" s="104"/>
      <c r="K39" s="104"/>
      <c r="L39" s="105"/>
    </row>
    <row r="40" spans="3:17" ht="23.25" customHeight="1" x14ac:dyDescent="0.25">
      <c r="C40" s="58" t="s">
        <v>58</v>
      </c>
      <c r="D40" s="59" t="s">
        <v>43</v>
      </c>
      <c r="E40" s="301"/>
      <c r="F40" s="34"/>
      <c r="G40" s="34"/>
      <c r="H40" s="106"/>
      <c r="I40" s="35"/>
      <c r="J40" s="104"/>
      <c r="K40" s="104"/>
      <c r="L40" s="105"/>
    </row>
    <row r="41" spans="3:17" ht="13.8" thickBot="1" x14ac:dyDescent="0.3">
      <c r="C41" s="60" t="s">
        <v>59</v>
      </c>
      <c r="D41" s="59"/>
      <c r="E41" s="157"/>
      <c r="F41" s="34"/>
      <c r="G41" s="34"/>
      <c r="H41" s="106"/>
      <c r="I41" s="35"/>
      <c r="J41" s="104"/>
      <c r="K41" s="104"/>
      <c r="L41" s="105"/>
    </row>
    <row r="42" spans="3:17" ht="15.9" customHeight="1" x14ac:dyDescent="0.25">
      <c r="C42" s="58" t="s">
        <v>162</v>
      </c>
      <c r="D42" s="222" t="s">
        <v>147</v>
      </c>
      <c r="E42" s="318">
        <f>J37/100</f>
        <v>1</v>
      </c>
      <c r="F42" s="221"/>
      <c r="G42" s="219"/>
      <c r="H42" s="106"/>
      <c r="I42" s="35"/>
      <c r="J42" s="104"/>
      <c r="K42" s="104"/>
      <c r="L42" s="105"/>
    </row>
    <row r="43" spans="3:17" ht="15.9" customHeight="1" thickBot="1" x14ac:dyDescent="0.3">
      <c r="C43" s="68" t="s">
        <v>60</v>
      </c>
      <c r="D43" s="223" t="s">
        <v>148</v>
      </c>
      <c r="E43" s="319"/>
      <c r="F43" s="203"/>
      <c r="G43" s="204"/>
      <c r="H43" s="107"/>
      <c r="I43" s="36"/>
      <c r="J43" s="108"/>
      <c r="K43" s="108"/>
      <c r="L43" s="109"/>
    </row>
    <row r="44" spans="3:17" ht="25.5" customHeight="1" thickTop="1" x14ac:dyDescent="0.25">
      <c r="C44" s="320" t="s">
        <v>61</v>
      </c>
      <c r="D44" s="321"/>
      <c r="E44" s="322"/>
      <c r="F44" s="34"/>
      <c r="G44" s="34"/>
      <c r="H44" s="106"/>
      <c r="I44" s="35"/>
      <c r="J44" s="104"/>
      <c r="K44" s="104"/>
      <c r="L44" s="105"/>
    </row>
    <row r="45" spans="3:17" ht="33" customHeight="1" x14ac:dyDescent="0.25">
      <c r="C45" s="65" t="s">
        <v>63</v>
      </c>
      <c r="D45" s="62" t="s">
        <v>62</v>
      </c>
      <c r="E45" s="55" t="s">
        <v>64</v>
      </c>
      <c r="F45" s="34"/>
      <c r="G45" s="34"/>
      <c r="H45" s="106"/>
      <c r="I45" s="35"/>
      <c r="J45" s="104"/>
      <c r="K45" s="104"/>
      <c r="L45" s="105"/>
    </row>
    <row r="46" spans="3:17" ht="23.25" customHeight="1" thickBot="1" x14ac:dyDescent="0.3">
      <c r="C46" s="66">
        <f>SUM(I22)</f>
        <v>0</v>
      </c>
      <c r="D46" s="198">
        <f>E26*E28*E33*E38*E42</f>
        <v>0</v>
      </c>
      <c r="E46" s="71">
        <f>SUM(C46*D46)</f>
        <v>0</v>
      </c>
      <c r="F46" s="34"/>
      <c r="G46" s="34"/>
      <c r="H46" s="106"/>
      <c r="I46" s="35"/>
      <c r="J46" s="104"/>
      <c r="K46" s="104"/>
      <c r="L46" s="105"/>
    </row>
    <row r="47" spans="3:17" ht="24.9" customHeight="1" thickTop="1" x14ac:dyDescent="0.25">
      <c r="C47" s="341" t="s">
        <v>121</v>
      </c>
      <c r="D47" s="308"/>
      <c r="E47" s="308"/>
      <c r="F47" s="308"/>
      <c r="G47" s="308"/>
      <c r="H47" s="308"/>
      <c r="I47" s="308"/>
      <c r="J47" s="308"/>
      <c r="K47" s="308"/>
      <c r="L47" s="309"/>
      <c r="Q47" s="110"/>
    </row>
    <row r="48" spans="3:17" ht="24" customHeight="1" x14ac:dyDescent="0.25">
      <c r="C48" s="323" t="s">
        <v>8</v>
      </c>
      <c r="D48" s="292"/>
      <c r="E48" s="292"/>
      <c r="F48" s="292" t="s">
        <v>9</v>
      </c>
      <c r="G48" s="292" t="s">
        <v>10</v>
      </c>
      <c r="H48" s="325"/>
      <c r="I48" s="292" t="s">
        <v>11</v>
      </c>
      <c r="J48" s="292" t="s">
        <v>12</v>
      </c>
      <c r="K48" s="294" t="s">
        <v>13</v>
      </c>
      <c r="L48" s="295"/>
    </row>
    <row r="49" spans="3:15" ht="24" customHeight="1" x14ac:dyDescent="0.25">
      <c r="C49" s="324"/>
      <c r="D49" s="293"/>
      <c r="E49" s="293"/>
      <c r="F49" s="293"/>
      <c r="G49" s="155" t="s">
        <v>32</v>
      </c>
      <c r="H49" s="155" t="s">
        <v>149</v>
      </c>
      <c r="I49" s="293"/>
      <c r="J49" s="293"/>
      <c r="K49" s="293"/>
      <c r="L49" s="296"/>
    </row>
    <row r="50" spans="3:15" ht="15" customHeight="1" x14ac:dyDescent="0.25">
      <c r="C50" s="305" t="s">
        <v>5</v>
      </c>
      <c r="D50" s="306"/>
      <c r="E50" s="306"/>
      <c r="F50" s="158">
        <v>0</v>
      </c>
      <c r="G50" s="158">
        <v>0</v>
      </c>
      <c r="H50" s="22">
        <v>0</v>
      </c>
      <c r="I50" s="158">
        <f>SUM(F50+H50)</f>
        <v>0</v>
      </c>
      <c r="J50" s="158">
        <v>1</v>
      </c>
      <c r="K50" s="316">
        <f t="shared" ref="K50:K57" si="0">I50*J50</f>
        <v>0</v>
      </c>
      <c r="L50" s="317"/>
      <c r="M50" s="111"/>
      <c r="N50" s="1"/>
      <c r="O50" s="102"/>
    </row>
    <row r="51" spans="3:15" ht="15" customHeight="1" x14ac:dyDescent="0.25">
      <c r="C51" s="269" t="s">
        <v>4</v>
      </c>
      <c r="D51" s="270" t="s">
        <v>0</v>
      </c>
      <c r="E51" s="270"/>
      <c r="F51" s="150">
        <v>0</v>
      </c>
      <c r="G51" s="150">
        <v>0</v>
      </c>
      <c r="H51" s="23">
        <f t="shared" ref="H51:H55" si="1">SUM(G51*0.7)</f>
        <v>0</v>
      </c>
      <c r="I51" s="150">
        <f>SUM(F51+H51)</f>
        <v>0</v>
      </c>
      <c r="J51" s="150">
        <v>1.1000000000000001</v>
      </c>
      <c r="K51" s="238">
        <f t="shared" si="0"/>
        <v>0</v>
      </c>
      <c r="L51" s="239"/>
      <c r="M51" s="111"/>
      <c r="N51" s="1"/>
      <c r="O51" s="102"/>
    </row>
    <row r="52" spans="3:15" ht="15" customHeight="1" x14ac:dyDescent="0.25">
      <c r="C52" s="269" t="s">
        <v>3</v>
      </c>
      <c r="D52" s="270" t="s">
        <v>1</v>
      </c>
      <c r="E52" s="270"/>
      <c r="F52" s="150">
        <v>0</v>
      </c>
      <c r="G52" s="150">
        <v>0</v>
      </c>
      <c r="H52" s="23">
        <f t="shared" si="1"/>
        <v>0</v>
      </c>
      <c r="I52" s="150">
        <f>F52+H52</f>
        <v>0</v>
      </c>
      <c r="J52" s="150">
        <v>1.2</v>
      </c>
      <c r="K52" s="238">
        <f t="shared" si="0"/>
        <v>0</v>
      </c>
      <c r="L52" s="239"/>
      <c r="M52" s="111"/>
      <c r="N52" s="1"/>
      <c r="O52" s="102"/>
    </row>
    <row r="53" spans="3:15" ht="15" customHeight="1" x14ac:dyDescent="0.25">
      <c r="C53" s="269" t="s">
        <v>6</v>
      </c>
      <c r="D53" s="270" t="s">
        <v>1</v>
      </c>
      <c r="E53" s="270"/>
      <c r="F53" s="150">
        <v>0</v>
      </c>
      <c r="G53" s="150">
        <v>0</v>
      </c>
      <c r="H53" s="23">
        <f t="shared" si="1"/>
        <v>0</v>
      </c>
      <c r="I53" s="150">
        <f>SUM(F53+H53)</f>
        <v>0</v>
      </c>
      <c r="J53" s="150">
        <v>0.5</v>
      </c>
      <c r="K53" s="238">
        <f t="shared" si="0"/>
        <v>0</v>
      </c>
      <c r="L53" s="239"/>
      <c r="M53" s="111"/>
      <c r="N53" s="1"/>
      <c r="O53" s="102"/>
    </row>
    <row r="54" spans="3:15" ht="15" customHeight="1" x14ac:dyDescent="0.25">
      <c r="C54" s="269" t="s">
        <v>7</v>
      </c>
      <c r="D54" s="270" t="s">
        <v>1</v>
      </c>
      <c r="E54" s="270"/>
      <c r="F54" s="150">
        <v>0</v>
      </c>
      <c r="G54" s="150">
        <v>0</v>
      </c>
      <c r="H54" s="23">
        <f t="shared" si="1"/>
        <v>0</v>
      </c>
      <c r="I54" s="150">
        <f>SUM(F54+H54)</f>
        <v>0</v>
      </c>
      <c r="J54" s="150">
        <v>0.2</v>
      </c>
      <c r="K54" s="238">
        <f t="shared" si="0"/>
        <v>0</v>
      </c>
      <c r="L54" s="239"/>
      <c r="M54" s="111"/>
      <c r="N54" s="1"/>
      <c r="O54" s="102"/>
    </row>
    <row r="55" spans="3:15" ht="15" customHeight="1" x14ac:dyDescent="0.25">
      <c r="C55" s="269" t="s">
        <v>15</v>
      </c>
      <c r="D55" s="270" t="s">
        <v>1</v>
      </c>
      <c r="E55" s="270"/>
      <c r="F55" s="150">
        <v>0</v>
      </c>
      <c r="G55" s="150">
        <v>0</v>
      </c>
      <c r="H55" s="23">
        <f t="shared" si="1"/>
        <v>0</v>
      </c>
      <c r="I55" s="150">
        <f>SUM(F55)</f>
        <v>0</v>
      </c>
      <c r="J55" s="150">
        <v>0.25</v>
      </c>
      <c r="K55" s="238">
        <f t="shared" si="0"/>
        <v>0</v>
      </c>
      <c r="L55" s="239"/>
      <c r="M55" s="111"/>
      <c r="N55" s="1"/>
      <c r="O55" s="102"/>
    </row>
    <row r="56" spans="3:15" ht="15" customHeight="1" x14ac:dyDescent="0.25">
      <c r="C56" s="269" t="s">
        <v>18</v>
      </c>
      <c r="D56" s="270" t="s">
        <v>1</v>
      </c>
      <c r="E56" s="270"/>
      <c r="F56" s="150">
        <v>0</v>
      </c>
      <c r="G56" s="150"/>
      <c r="H56" s="23"/>
      <c r="I56" s="150">
        <f>F56</f>
        <v>0</v>
      </c>
      <c r="J56" s="150">
        <v>0.15</v>
      </c>
      <c r="K56" s="238">
        <f t="shared" si="0"/>
        <v>0</v>
      </c>
      <c r="L56" s="239"/>
      <c r="M56" s="111"/>
      <c r="N56" s="1"/>
      <c r="O56" s="102"/>
    </row>
    <row r="57" spans="3:15" ht="15" customHeight="1" x14ac:dyDescent="0.25">
      <c r="C57" s="231" t="s">
        <v>16</v>
      </c>
      <c r="D57" s="232" t="s">
        <v>2</v>
      </c>
      <c r="E57" s="232"/>
      <c r="F57" s="24">
        <v>0</v>
      </c>
      <c r="G57" s="24"/>
      <c r="H57" s="25"/>
      <c r="I57" s="151">
        <f>F57</f>
        <v>0</v>
      </c>
      <c r="J57" s="151">
        <v>0.1</v>
      </c>
      <c r="K57" s="240">
        <f t="shared" si="0"/>
        <v>0</v>
      </c>
      <c r="L57" s="241"/>
      <c r="N57" s="1"/>
      <c r="O57" s="102"/>
    </row>
    <row r="58" spans="3:15" ht="15.9" customHeight="1" thickBot="1" x14ac:dyDescent="0.3">
      <c r="C58" s="20" t="s">
        <v>19</v>
      </c>
      <c r="D58" s="21"/>
      <c r="E58" s="21"/>
      <c r="F58" s="21"/>
      <c r="G58" s="21"/>
      <c r="H58" s="250" t="s">
        <v>31</v>
      </c>
      <c r="I58" s="251"/>
      <c r="J58" s="251"/>
      <c r="K58" s="242">
        <f>SUM(K50:L57)</f>
        <v>0</v>
      </c>
      <c r="L58" s="243"/>
      <c r="N58" s="1"/>
      <c r="O58" s="102"/>
    </row>
    <row r="59" spans="3:15" ht="20.100000000000001" customHeight="1" thickTop="1" x14ac:dyDescent="0.25">
      <c r="C59" s="307" t="s">
        <v>65</v>
      </c>
      <c r="D59" s="308"/>
      <c r="E59" s="308"/>
      <c r="F59" s="308"/>
      <c r="G59" s="308"/>
      <c r="H59" s="308"/>
      <c r="I59" s="308"/>
      <c r="J59" s="308"/>
      <c r="K59" s="308"/>
      <c r="L59" s="309"/>
    </row>
    <row r="60" spans="3:15" ht="21.75" customHeight="1" x14ac:dyDescent="0.25">
      <c r="C60" s="54" t="s">
        <v>75</v>
      </c>
      <c r="D60" s="55" t="s">
        <v>35</v>
      </c>
      <c r="E60" s="55" t="s">
        <v>36</v>
      </c>
      <c r="F60" s="27"/>
      <c r="G60" s="27"/>
      <c r="H60" s="28"/>
      <c r="I60" s="96"/>
      <c r="J60" s="96"/>
      <c r="K60" s="29"/>
      <c r="L60" s="30"/>
      <c r="N60" s="1"/>
      <c r="O60" s="102"/>
    </row>
    <row r="61" spans="3:15" ht="15.9" customHeight="1" x14ac:dyDescent="0.25">
      <c r="C61" s="63" t="s">
        <v>66</v>
      </c>
      <c r="D61" s="56" t="s">
        <v>76</v>
      </c>
      <c r="E61" s="255">
        <v>0</v>
      </c>
      <c r="F61" s="27"/>
      <c r="G61" s="27"/>
      <c r="H61" s="28"/>
      <c r="I61" s="96"/>
      <c r="J61" s="96"/>
      <c r="K61" s="29"/>
      <c r="L61" s="30"/>
      <c r="N61" s="1"/>
      <c r="O61" s="102"/>
    </row>
    <row r="62" spans="3:15" ht="15.9" customHeight="1" x14ac:dyDescent="0.25">
      <c r="C62" s="63" t="s">
        <v>67</v>
      </c>
      <c r="D62" s="56" t="s">
        <v>76</v>
      </c>
      <c r="E62" s="256"/>
      <c r="F62" s="27"/>
      <c r="G62" s="27"/>
      <c r="H62" s="28"/>
      <c r="I62" s="96"/>
      <c r="J62" s="96"/>
      <c r="K62" s="29"/>
      <c r="L62" s="30"/>
      <c r="N62" s="1"/>
      <c r="O62" s="102"/>
    </row>
    <row r="63" spans="3:15" ht="15.9" customHeight="1" x14ac:dyDescent="0.25">
      <c r="C63" s="63" t="s">
        <v>77</v>
      </c>
      <c r="D63" s="56" t="s">
        <v>78</v>
      </c>
      <c r="E63" s="256"/>
      <c r="F63" s="27"/>
      <c r="G63" s="27"/>
      <c r="H63" s="28"/>
      <c r="I63" s="96"/>
      <c r="J63" s="96"/>
      <c r="K63" s="29"/>
      <c r="L63" s="30"/>
      <c r="N63" s="1"/>
      <c r="O63" s="102"/>
    </row>
    <row r="64" spans="3:15" ht="55.8" x14ac:dyDescent="0.25">
      <c r="C64" s="63" t="s">
        <v>81</v>
      </c>
      <c r="D64" s="56" t="s">
        <v>79</v>
      </c>
      <c r="E64" s="256"/>
      <c r="F64" s="27"/>
      <c r="G64" s="27"/>
      <c r="H64" s="28"/>
      <c r="I64" s="96"/>
      <c r="J64" s="96"/>
      <c r="K64" s="29"/>
      <c r="L64" s="30"/>
      <c r="N64" s="1"/>
      <c r="O64" s="102"/>
    </row>
    <row r="65" spans="3:15" ht="33.6" x14ac:dyDescent="0.25">
      <c r="C65" s="63" t="s">
        <v>68</v>
      </c>
      <c r="D65" s="56" t="s">
        <v>80</v>
      </c>
      <c r="E65" s="256"/>
      <c r="F65" s="27"/>
      <c r="G65" s="27"/>
      <c r="H65" s="28"/>
      <c r="I65" s="96"/>
      <c r="J65" s="96"/>
      <c r="K65" s="29"/>
      <c r="L65" s="30"/>
      <c r="N65" s="1"/>
      <c r="O65" s="102"/>
    </row>
    <row r="66" spans="3:15" ht="42" x14ac:dyDescent="0.25">
      <c r="C66" s="63" t="s">
        <v>69</v>
      </c>
      <c r="D66" s="56" t="s">
        <v>82</v>
      </c>
      <c r="E66" s="256"/>
      <c r="F66" s="27"/>
      <c r="G66" s="27"/>
      <c r="H66" s="28"/>
      <c r="I66" s="96"/>
      <c r="J66" s="96"/>
      <c r="K66" s="29"/>
      <c r="L66" s="30"/>
      <c r="N66" s="1"/>
      <c r="O66" s="102"/>
    </row>
    <row r="67" spans="3:15" ht="33.6" x14ac:dyDescent="0.25">
      <c r="C67" s="63" t="s">
        <v>70</v>
      </c>
      <c r="D67" s="56" t="s">
        <v>53</v>
      </c>
      <c r="E67" s="256"/>
      <c r="F67" s="27"/>
      <c r="G67" s="27"/>
      <c r="H67" s="28"/>
      <c r="I67" s="96"/>
      <c r="J67" s="96"/>
      <c r="K67" s="29"/>
      <c r="L67" s="30"/>
      <c r="N67" s="1"/>
      <c r="O67" s="102"/>
    </row>
    <row r="68" spans="3:15" ht="13.2" x14ac:dyDescent="0.25">
      <c r="C68" s="63" t="s">
        <v>71</v>
      </c>
      <c r="D68" s="56" t="s">
        <v>37</v>
      </c>
      <c r="E68" s="256"/>
      <c r="F68" s="27"/>
      <c r="G68" s="27"/>
      <c r="H68" s="28"/>
      <c r="I68" s="96"/>
      <c r="J68" s="96"/>
      <c r="K68" s="29"/>
      <c r="L68" s="30"/>
      <c r="N68" s="1"/>
      <c r="O68" s="102"/>
    </row>
    <row r="69" spans="3:15" ht="13.2" x14ac:dyDescent="0.25">
      <c r="C69" s="63" t="s">
        <v>72</v>
      </c>
      <c r="D69" s="56" t="s">
        <v>74</v>
      </c>
      <c r="E69" s="256"/>
      <c r="F69" s="27"/>
      <c r="G69" s="27"/>
      <c r="H69" s="28"/>
      <c r="I69" s="96"/>
      <c r="J69" s="96"/>
      <c r="K69" s="29"/>
      <c r="L69" s="30"/>
      <c r="N69" s="1"/>
      <c r="O69" s="102"/>
    </row>
    <row r="70" spans="3:15" ht="17.399999999999999" thickBot="1" x14ac:dyDescent="0.3">
      <c r="C70" s="63" t="s">
        <v>73</v>
      </c>
      <c r="D70" s="56" t="s">
        <v>83</v>
      </c>
      <c r="E70" s="256"/>
      <c r="F70" s="27"/>
      <c r="G70" s="27"/>
      <c r="H70" s="28"/>
      <c r="I70" s="96"/>
      <c r="J70" s="96"/>
      <c r="K70" s="29"/>
      <c r="L70" s="30"/>
      <c r="N70" s="1"/>
      <c r="O70" s="102"/>
    </row>
    <row r="71" spans="3:15" ht="20.100000000000001" customHeight="1" thickTop="1" x14ac:dyDescent="0.25">
      <c r="C71" s="307" t="s">
        <v>84</v>
      </c>
      <c r="D71" s="308"/>
      <c r="E71" s="308"/>
      <c r="F71" s="308"/>
      <c r="G71" s="308"/>
      <c r="H71" s="308"/>
      <c r="I71" s="308"/>
      <c r="J71" s="308"/>
      <c r="K71" s="308"/>
      <c r="L71" s="309"/>
    </row>
    <row r="72" spans="3:15" ht="21.75" customHeight="1" x14ac:dyDescent="0.25">
      <c r="C72" s="54" t="s">
        <v>85</v>
      </c>
      <c r="D72" s="55" t="s">
        <v>35</v>
      </c>
      <c r="E72" s="55" t="s">
        <v>36</v>
      </c>
      <c r="F72" s="27"/>
      <c r="G72" s="27"/>
      <c r="H72" s="28"/>
      <c r="I72" s="96"/>
      <c r="J72" s="96"/>
      <c r="K72" s="29"/>
      <c r="L72" s="30"/>
      <c r="N72" s="1"/>
      <c r="O72" s="102"/>
    </row>
    <row r="73" spans="3:15" ht="15.9" customHeight="1" x14ac:dyDescent="0.25">
      <c r="C73" s="64" t="s">
        <v>86</v>
      </c>
      <c r="D73" s="56" t="s">
        <v>43</v>
      </c>
      <c r="E73" s="236">
        <v>0</v>
      </c>
      <c r="F73" s="27"/>
      <c r="G73" s="27"/>
      <c r="H73" s="28"/>
      <c r="I73" s="96"/>
      <c r="J73" s="96"/>
      <c r="K73" s="29"/>
      <c r="L73" s="30"/>
      <c r="N73" s="1"/>
      <c r="O73" s="102"/>
    </row>
    <row r="74" spans="3:15" ht="15.9" customHeight="1" x14ac:dyDescent="0.25">
      <c r="C74" s="64" t="s">
        <v>87</v>
      </c>
      <c r="D74" s="56" t="s">
        <v>89</v>
      </c>
      <c r="E74" s="237"/>
      <c r="F74" s="27"/>
      <c r="G74" s="27"/>
      <c r="H74" s="28"/>
      <c r="I74" s="96"/>
      <c r="J74" s="96"/>
      <c r="K74" s="29"/>
      <c r="L74" s="30"/>
      <c r="N74" s="1"/>
      <c r="O74" s="102"/>
    </row>
    <row r="75" spans="3:15" ht="15.9" customHeight="1" thickBot="1" x14ac:dyDescent="0.3">
      <c r="C75" s="64" t="s">
        <v>88</v>
      </c>
      <c r="D75" s="56" t="s">
        <v>42</v>
      </c>
      <c r="E75" s="237"/>
      <c r="F75" s="27"/>
      <c r="G75" s="27"/>
      <c r="H75" s="28"/>
      <c r="I75" s="96"/>
      <c r="J75" s="96"/>
      <c r="K75" s="29"/>
      <c r="L75" s="30"/>
      <c r="N75" s="1"/>
      <c r="O75" s="102"/>
    </row>
    <row r="76" spans="3:15" ht="30.9" customHeight="1" thickTop="1" x14ac:dyDescent="0.25">
      <c r="C76" s="310" t="s">
        <v>152</v>
      </c>
      <c r="D76" s="311"/>
      <c r="E76" s="311"/>
      <c r="F76" s="311"/>
      <c r="G76" s="311"/>
      <c r="H76" s="311"/>
      <c r="I76" s="311"/>
      <c r="J76" s="311"/>
      <c r="K76" s="311"/>
      <c r="L76" s="312"/>
      <c r="N76" s="1"/>
      <c r="O76" s="102"/>
    </row>
    <row r="77" spans="3:15" ht="15.9" customHeight="1" x14ac:dyDescent="0.25">
      <c r="C77" s="37"/>
      <c r="D77" s="43" t="s">
        <v>90</v>
      </c>
      <c r="E77" s="43" t="s">
        <v>91</v>
      </c>
      <c r="F77" s="43" t="s">
        <v>92</v>
      </c>
      <c r="G77" s="43" t="s">
        <v>93</v>
      </c>
      <c r="H77" s="44" t="s">
        <v>94</v>
      </c>
      <c r="I77" s="112"/>
      <c r="J77" s="113"/>
      <c r="K77" s="39"/>
      <c r="L77" s="40"/>
      <c r="N77" s="1"/>
      <c r="O77" s="102"/>
    </row>
    <row r="78" spans="3:15" ht="18.75" customHeight="1" thickBot="1" x14ac:dyDescent="0.3">
      <c r="C78" s="38"/>
      <c r="D78" s="72">
        <f>SUM(E46)</f>
        <v>0</v>
      </c>
      <c r="E78" s="45">
        <f>SUM(K58)</f>
        <v>0</v>
      </c>
      <c r="F78" s="45">
        <f>SUM(E61)</f>
        <v>0</v>
      </c>
      <c r="G78" s="45">
        <f>SUM(E73)</f>
        <v>0</v>
      </c>
      <c r="H78" s="70">
        <f>SUM(D78*E78*F78*G78)</f>
        <v>0</v>
      </c>
      <c r="I78" s="114"/>
      <c r="J78" s="115"/>
      <c r="K78" s="41"/>
      <c r="L78" s="42"/>
      <c r="N78" s="1"/>
      <c r="O78" s="102"/>
    </row>
    <row r="79" spans="3:15" ht="15.9" customHeight="1" thickTop="1" thickBot="1" x14ac:dyDescent="0.3">
      <c r="C79" s="26"/>
      <c r="D79" s="27"/>
      <c r="E79" s="27"/>
      <c r="F79" s="27"/>
      <c r="G79" s="27"/>
      <c r="H79" s="28"/>
      <c r="I79" s="96"/>
      <c r="J79" s="96"/>
      <c r="K79" s="29"/>
      <c r="L79" s="30"/>
      <c r="N79" s="1"/>
      <c r="O79" s="102"/>
    </row>
    <row r="80" spans="3:15" ht="31.5" customHeight="1" thickTop="1" thickBot="1" x14ac:dyDescent="0.3">
      <c r="C80" s="313" t="s">
        <v>153</v>
      </c>
      <c r="D80" s="314"/>
      <c r="E80" s="314"/>
      <c r="F80" s="314"/>
      <c r="G80" s="314"/>
      <c r="H80" s="314"/>
      <c r="I80" s="314"/>
      <c r="J80" s="314"/>
      <c r="K80" s="314"/>
      <c r="L80" s="315"/>
      <c r="N80" s="1"/>
      <c r="O80" s="102"/>
    </row>
    <row r="81" spans="3:15" ht="31.5" customHeight="1" thickTop="1" x14ac:dyDescent="0.25">
      <c r="C81" s="271" t="s">
        <v>113</v>
      </c>
      <c r="D81" s="272"/>
      <c r="E81" s="272"/>
      <c r="F81" s="272"/>
      <c r="G81" s="272"/>
      <c r="H81" s="272"/>
      <c r="I81" s="272"/>
      <c r="J81" s="272"/>
      <c r="K81" s="272"/>
      <c r="L81" s="273"/>
    </row>
    <row r="82" spans="3:15" ht="9" customHeight="1" thickBot="1" x14ac:dyDescent="0.3">
      <c r="C82" s="14"/>
      <c r="D82" s="8"/>
      <c r="E82" s="8"/>
      <c r="F82" s="8"/>
      <c r="G82" s="8"/>
      <c r="H82" s="8"/>
      <c r="I82" s="4"/>
      <c r="J82" s="2"/>
      <c r="K82" s="7"/>
      <c r="L82" s="12"/>
      <c r="N82" s="1"/>
      <c r="O82" s="102"/>
    </row>
    <row r="83" spans="3:15" ht="24.9" customHeight="1" thickTop="1" x14ac:dyDescent="0.25">
      <c r="C83" s="271" t="s">
        <v>122</v>
      </c>
      <c r="D83" s="272"/>
      <c r="E83" s="272"/>
      <c r="F83" s="272"/>
      <c r="G83" s="272"/>
      <c r="H83" s="272"/>
      <c r="I83" s="272"/>
      <c r="J83" s="272"/>
      <c r="K83" s="272"/>
      <c r="L83" s="273"/>
    </row>
    <row r="84" spans="3:15" ht="25.5" customHeight="1" x14ac:dyDescent="0.25">
      <c r="C84" s="153" t="s">
        <v>111</v>
      </c>
      <c r="D84" s="154" t="s">
        <v>21</v>
      </c>
      <c r="E84" s="154" t="s">
        <v>14</v>
      </c>
      <c r="F84" s="154" t="s">
        <v>22</v>
      </c>
      <c r="G84" s="274" t="s">
        <v>109</v>
      </c>
      <c r="H84" s="275"/>
      <c r="I84" s="276" t="s">
        <v>110</v>
      </c>
      <c r="J84" s="277"/>
      <c r="K84" s="277"/>
      <c r="L84" s="278"/>
    </row>
    <row r="85" spans="3:15" x14ac:dyDescent="0.25">
      <c r="C85" s="15" t="s">
        <v>23</v>
      </c>
      <c r="D85" s="155" t="s">
        <v>23</v>
      </c>
      <c r="E85" s="155" t="s">
        <v>24</v>
      </c>
      <c r="F85" s="155" t="s">
        <v>23</v>
      </c>
      <c r="G85" s="274" t="s">
        <v>23</v>
      </c>
      <c r="H85" s="275"/>
      <c r="I85" s="279"/>
      <c r="J85" s="280"/>
      <c r="K85" s="280"/>
      <c r="L85" s="281"/>
    </row>
    <row r="86" spans="3:15" ht="18.75" customHeight="1" x14ac:dyDescent="0.25">
      <c r="C86" s="282"/>
      <c r="D86" s="284"/>
      <c r="E86" s="284"/>
      <c r="F86" s="284"/>
      <c r="G86" s="80" t="s">
        <v>108</v>
      </c>
      <c r="H86" s="80" t="s">
        <v>136</v>
      </c>
      <c r="I86" s="286">
        <f>SUM(G87+H87)/2</f>
        <v>0</v>
      </c>
      <c r="J86" s="287"/>
      <c r="K86" s="287"/>
      <c r="L86" s="288"/>
    </row>
    <row r="87" spans="3:15" ht="15.75" customHeight="1" thickBot="1" x14ac:dyDescent="0.3">
      <c r="C87" s="283"/>
      <c r="D87" s="285"/>
      <c r="E87" s="285"/>
      <c r="F87" s="285"/>
      <c r="G87" s="80"/>
      <c r="H87" s="80"/>
      <c r="I87" s="289"/>
      <c r="J87" s="290"/>
      <c r="K87" s="290"/>
      <c r="L87" s="291"/>
    </row>
    <row r="88" spans="3:15" ht="25.5" customHeight="1" thickTop="1" x14ac:dyDescent="0.25">
      <c r="C88" s="271" t="s">
        <v>112</v>
      </c>
      <c r="D88" s="272"/>
      <c r="E88" s="272"/>
      <c r="F88" s="272"/>
      <c r="G88" s="272"/>
      <c r="H88" s="272"/>
      <c r="I88" s="272"/>
      <c r="J88" s="272"/>
      <c r="K88" s="272"/>
      <c r="L88" s="273"/>
    </row>
    <row r="89" spans="3:15" ht="13.2" x14ac:dyDescent="0.25">
      <c r="C89" s="54" t="s">
        <v>34</v>
      </c>
      <c r="D89" s="55" t="s">
        <v>35</v>
      </c>
      <c r="E89" s="55" t="s">
        <v>36</v>
      </c>
      <c r="F89" s="32"/>
      <c r="G89" s="32"/>
      <c r="H89" s="103"/>
      <c r="I89" s="33"/>
      <c r="J89" s="104"/>
      <c r="K89" s="104"/>
      <c r="L89" s="105"/>
    </row>
    <row r="90" spans="3:15" ht="13.2" x14ac:dyDescent="0.25">
      <c r="C90" s="60" t="s">
        <v>46</v>
      </c>
      <c r="D90" s="56" t="s">
        <v>37</v>
      </c>
      <c r="E90" s="156">
        <v>0</v>
      </c>
      <c r="F90" s="34"/>
      <c r="G90" s="34"/>
      <c r="H90" s="106"/>
      <c r="I90" s="35"/>
      <c r="J90" s="104"/>
      <c r="K90" s="104"/>
      <c r="L90" s="105"/>
    </row>
    <row r="91" spans="3:15" ht="13.2" x14ac:dyDescent="0.25">
      <c r="C91" s="61" t="s">
        <v>47</v>
      </c>
      <c r="D91" s="57"/>
      <c r="E91" s="62"/>
      <c r="F91" s="34"/>
      <c r="G91" s="34"/>
      <c r="H91" s="106"/>
      <c r="I91" s="35"/>
      <c r="J91" s="104"/>
      <c r="K91" s="104"/>
      <c r="L91" s="105"/>
    </row>
    <row r="92" spans="3:15" ht="13.2" x14ac:dyDescent="0.25">
      <c r="C92" s="58" t="s">
        <v>38</v>
      </c>
      <c r="D92" s="59" t="s">
        <v>42</v>
      </c>
      <c r="E92" s="297">
        <v>0</v>
      </c>
      <c r="F92" s="34"/>
      <c r="G92" s="34"/>
      <c r="H92" s="106"/>
      <c r="I92" s="35"/>
      <c r="J92" s="104"/>
      <c r="K92" s="104"/>
      <c r="L92" s="105"/>
    </row>
    <row r="93" spans="3:15" ht="13.2" x14ac:dyDescent="0.25">
      <c r="C93" s="58" t="s">
        <v>39</v>
      </c>
      <c r="D93" s="59" t="s">
        <v>43</v>
      </c>
      <c r="E93" s="298"/>
      <c r="F93" s="34"/>
      <c r="G93" s="34"/>
      <c r="H93" s="106"/>
      <c r="I93" s="35"/>
      <c r="J93" s="104"/>
      <c r="K93" s="104"/>
      <c r="L93" s="105"/>
    </row>
    <row r="94" spans="3:15" ht="13.2" x14ac:dyDescent="0.25">
      <c r="C94" s="58" t="s">
        <v>40</v>
      </c>
      <c r="D94" s="59" t="s">
        <v>44</v>
      </c>
      <c r="E94" s="298"/>
      <c r="F94" s="34"/>
      <c r="G94" s="34"/>
      <c r="H94" s="106"/>
      <c r="I94" s="35"/>
      <c r="J94" s="104"/>
      <c r="K94" s="104"/>
      <c r="L94" s="105"/>
    </row>
    <row r="95" spans="3:15" ht="13.2" x14ac:dyDescent="0.25">
      <c r="C95" s="58" t="s">
        <v>41</v>
      </c>
      <c r="D95" s="59" t="s">
        <v>45</v>
      </c>
      <c r="E95" s="299"/>
      <c r="F95" s="34"/>
      <c r="G95" s="34"/>
      <c r="H95" s="106"/>
      <c r="I95" s="35"/>
      <c r="J95" s="104"/>
      <c r="K95" s="104"/>
      <c r="L95" s="105"/>
    </row>
    <row r="96" spans="3:15" ht="13.2" x14ac:dyDescent="0.25">
      <c r="C96" s="61" t="s">
        <v>48</v>
      </c>
      <c r="D96" s="55"/>
      <c r="E96" s="62"/>
      <c r="F96" s="34"/>
      <c r="G96" s="34"/>
      <c r="H96" s="106"/>
      <c r="I96" s="35"/>
      <c r="J96" s="104"/>
      <c r="K96" s="104"/>
      <c r="L96" s="105"/>
    </row>
    <row r="97" spans="3:12" ht="13.8" thickBot="1" x14ac:dyDescent="0.3">
      <c r="C97" s="58" t="s">
        <v>49</v>
      </c>
      <c r="D97" s="59" t="s">
        <v>53</v>
      </c>
      <c r="E97" s="300">
        <v>0</v>
      </c>
      <c r="F97" s="34"/>
      <c r="G97" s="34"/>
      <c r="H97" s="106"/>
      <c r="I97" s="35"/>
      <c r="J97" s="104"/>
      <c r="K97" s="104"/>
      <c r="L97" s="105"/>
    </row>
    <row r="98" spans="3:12" ht="13.8" thickBot="1" x14ac:dyDescent="0.3">
      <c r="C98" s="58" t="s">
        <v>50</v>
      </c>
      <c r="D98" s="59" t="s">
        <v>37</v>
      </c>
      <c r="E98" s="301"/>
      <c r="F98" s="34"/>
      <c r="G98" s="302" t="s">
        <v>156</v>
      </c>
      <c r="H98" s="303"/>
      <c r="I98" s="303"/>
      <c r="J98" s="304"/>
      <c r="K98" s="199"/>
      <c r="L98" s="105"/>
    </row>
    <row r="99" spans="3:12" ht="14.4" customHeight="1" x14ac:dyDescent="0.25">
      <c r="C99" s="58" t="s">
        <v>51</v>
      </c>
      <c r="D99" s="59" t="s">
        <v>43</v>
      </c>
      <c r="E99" s="301"/>
      <c r="F99" s="34"/>
      <c r="G99" s="209" t="s">
        <v>157</v>
      </c>
      <c r="H99" s="207" t="s">
        <v>161</v>
      </c>
      <c r="I99" s="208"/>
      <c r="J99" s="210"/>
      <c r="K99" s="104"/>
      <c r="L99" s="105"/>
    </row>
    <row r="100" spans="3:12" ht="19.2" customHeight="1" x14ac:dyDescent="0.25">
      <c r="C100" s="58" t="s">
        <v>52</v>
      </c>
      <c r="D100" s="59" t="s">
        <v>54</v>
      </c>
      <c r="E100" s="301"/>
      <c r="F100" s="34"/>
      <c r="G100" s="211">
        <v>1900</v>
      </c>
      <c r="H100" s="206">
        <v>1900</v>
      </c>
      <c r="I100" s="205"/>
      <c r="J100" s="212"/>
      <c r="K100" s="104"/>
      <c r="L100" s="105"/>
    </row>
    <row r="101" spans="3:12" ht="30.6" x14ac:dyDescent="0.25">
      <c r="C101" s="60" t="s">
        <v>55</v>
      </c>
      <c r="D101" s="59"/>
      <c r="E101" s="157"/>
      <c r="F101" s="34"/>
      <c r="G101" s="213" t="s">
        <v>158</v>
      </c>
      <c r="H101" s="205" t="s">
        <v>163</v>
      </c>
      <c r="I101" s="205" t="s">
        <v>159</v>
      </c>
      <c r="J101" s="214" t="s">
        <v>160</v>
      </c>
      <c r="K101" s="104"/>
      <c r="L101" s="105"/>
    </row>
    <row r="102" spans="3:12" ht="13.8" thickBot="1" x14ac:dyDescent="0.3">
      <c r="C102" s="58" t="s">
        <v>56</v>
      </c>
      <c r="D102" s="59" t="s">
        <v>53</v>
      </c>
      <c r="E102" s="300">
        <v>0</v>
      </c>
      <c r="F102" s="34"/>
      <c r="G102" s="215">
        <f>H100-G100</f>
        <v>0</v>
      </c>
      <c r="H102" s="216" t="str">
        <f>_xlfn.IFS(G102&gt;=21,(21-6)*1,(G102&gt;=6)*(G102&lt;=21),(G102-6)*1,G102&lt;=6,"0,00")</f>
        <v>0,00</v>
      </c>
      <c r="I102" s="216">
        <f>_xlfn.IFS(G102&lt;=21,0,(G102&gt;21)*(G102&lt;=51),(G102-21)*0.5,(G102&gt;=52),(51-21)*0.5)</f>
        <v>0</v>
      </c>
      <c r="J102" s="217">
        <f>100-(H102+I102)</f>
        <v>100</v>
      </c>
      <c r="K102" s="104"/>
      <c r="L102" s="105"/>
    </row>
    <row r="103" spans="3:12" ht="13.2" x14ac:dyDescent="0.25">
      <c r="C103" s="58" t="s">
        <v>57</v>
      </c>
      <c r="D103" s="59" t="s">
        <v>37</v>
      </c>
      <c r="E103" s="301"/>
      <c r="F103" s="34"/>
      <c r="G103" s="34"/>
      <c r="H103" s="106"/>
      <c r="I103" s="35"/>
      <c r="J103" s="104"/>
      <c r="K103" s="104"/>
      <c r="L103" s="105"/>
    </row>
    <row r="104" spans="3:12" ht="23.25" customHeight="1" x14ac:dyDescent="0.25">
      <c r="C104" s="58" t="s">
        <v>58</v>
      </c>
      <c r="D104" s="59" t="s">
        <v>43</v>
      </c>
      <c r="E104" s="301"/>
      <c r="F104" s="34"/>
      <c r="G104" s="34"/>
      <c r="H104" s="106"/>
      <c r="I104" s="35"/>
      <c r="J104" s="104"/>
      <c r="K104" s="104"/>
      <c r="L104" s="105"/>
    </row>
    <row r="105" spans="3:12" ht="13.2" x14ac:dyDescent="0.25">
      <c r="C105" s="60" t="s">
        <v>59</v>
      </c>
      <c r="D105" s="59"/>
      <c r="E105" s="157"/>
      <c r="F105" s="34"/>
      <c r="G105" s="34"/>
      <c r="H105" s="106"/>
      <c r="I105" s="35"/>
      <c r="J105" s="104"/>
      <c r="K105" s="104"/>
      <c r="L105" s="105"/>
    </row>
    <row r="106" spans="3:12" ht="13.8" thickBot="1" x14ac:dyDescent="0.3">
      <c r="C106" s="60"/>
      <c r="D106" s="59"/>
      <c r="E106" s="200"/>
      <c r="F106" s="34"/>
      <c r="G106" s="34"/>
      <c r="H106" s="106"/>
      <c r="I106" s="35"/>
      <c r="J106" s="104"/>
      <c r="K106" s="104"/>
      <c r="L106" s="105"/>
    </row>
    <row r="107" spans="3:12" ht="15.9" customHeight="1" x14ac:dyDescent="0.25">
      <c r="C107" s="58" t="s">
        <v>164</v>
      </c>
      <c r="D107" s="201" t="s">
        <v>147</v>
      </c>
      <c r="E107" s="318">
        <f>J102/100</f>
        <v>1</v>
      </c>
      <c r="F107" s="218"/>
      <c r="G107" s="219"/>
      <c r="H107" s="106"/>
      <c r="I107" s="35"/>
      <c r="J107" s="104"/>
      <c r="K107" s="104"/>
      <c r="L107" s="105"/>
    </row>
    <row r="108" spans="3:12" ht="15.9" customHeight="1" thickBot="1" x14ac:dyDescent="0.3">
      <c r="C108" s="68" t="s">
        <v>165</v>
      </c>
      <c r="D108" s="202" t="s">
        <v>148</v>
      </c>
      <c r="E108" s="319"/>
      <c r="F108" s="220"/>
      <c r="G108" s="204"/>
      <c r="H108" s="107"/>
      <c r="I108" s="36"/>
      <c r="J108" s="108"/>
      <c r="K108" s="108"/>
      <c r="L108" s="109"/>
    </row>
    <row r="109" spans="3:12" ht="25.5" customHeight="1" thickTop="1" x14ac:dyDescent="0.25">
      <c r="C109" s="320" t="s">
        <v>61</v>
      </c>
      <c r="D109" s="321"/>
      <c r="E109" s="322"/>
      <c r="F109" s="34"/>
      <c r="G109" s="34"/>
      <c r="H109" s="106"/>
      <c r="I109" s="35"/>
      <c r="J109" s="104"/>
      <c r="K109" s="104"/>
      <c r="L109" s="105"/>
    </row>
    <row r="110" spans="3:12" ht="20.399999999999999" x14ac:dyDescent="0.25">
      <c r="C110" s="65" t="s">
        <v>63</v>
      </c>
      <c r="D110" s="62" t="s">
        <v>62</v>
      </c>
      <c r="E110" s="55" t="s">
        <v>64</v>
      </c>
      <c r="F110" s="34"/>
      <c r="G110" s="34"/>
      <c r="H110" s="106"/>
      <c r="I110" s="35"/>
      <c r="J110" s="104"/>
      <c r="K110" s="104"/>
      <c r="L110" s="105"/>
    </row>
    <row r="111" spans="3:12" ht="23.25" customHeight="1" thickBot="1" x14ac:dyDescent="0.3">
      <c r="C111" s="66">
        <f>SUM(I86)</f>
        <v>0</v>
      </c>
      <c r="D111" s="67">
        <f>E90*E92*E97*E102*E107</f>
        <v>0</v>
      </c>
      <c r="E111" s="71">
        <f>SUM(C111*D111)</f>
        <v>0</v>
      </c>
      <c r="F111" s="34"/>
      <c r="G111" s="34"/>
      <c r="H111" s="106"/>
      <c r="I111" s="35"/>
      <c r="J111" s="104"/>
      <c r="K111" s="104"/>
      <c r="L111" s="105"/>
    </row>
    <row r="112" spans="3:12" ht="24.9" customHeight="1" thickTop="1" x14ac:dyDescent="0.25">
      <c r="C112" s="271" t="s">
        <v>123</v>
      </c>
      <c r="D112" s="253"/>
      <c r="E112" s="253"/>
      <c r="F112" s="253"/>
      <c r="G112" s="253"/>
      <c r="H112" s="253"/>
      <c r="I112" s="253"/>
      <c r="J112" s="253"/>
      <c r="K112" s="253"/>
      <c r="L112" s="254"/>
    </row>
    <row r="113" spans="3:15" ht="24" customHeight="1" x14ac:dyDescent="0.25">
      <c r="C113" s="323" t="s">
        <v>8</v>
      </c>
      <c r="D113" s="292"/>
      <c r="E113" s="292"/>
      <c r="F113" s="292" t="s">
        <v>9</v>
      </c>
      <c r="G113" s="292" t="s">
        <v>10</v>
      </c>
      <c r="H113" s="325"/>
      <c r="I113" s="292" t="s">
        <v>11</v>
      </c>
      <c r="J113" s="292" t="s">
        <v>12</v>
      </c>
      <c r="K113" s="294" t="s">
        <v>13</v>
      </c>
      <c r="L113" s="295"/>
    </row>
    <row r="114" spans="3:15" ht="24" customHeight="1" x14ac:dyDescent="0.25">
      <c r="C114" s="324"/>
      <c r="D114" s="293"/>
      <c r="E114" s="293"/>
      <c r="F114" s="293"/>
      <c r="G114" s="155" t="s">
        <v>32</v>
      </c>
      <c r="H114" s="155" t="s">
        <v>33</v>
      </c>
      <c r="I114" s="293"/>
      <c r="J114" s="293"/>
      <c r="K114" s="293"/>
      <c r="L114" s="296"/>
    </row>
    <row r="115" spans="3:15" ht="15" customHeight="1" x14ac:dyDescent="0.25">
      <c r="C115" s="305" t="s">
        <v>5</v>
      </c>
      <c r="D115" s="306"/>
      <c r="E115" s="306"/>
      <c r="F115" s="158">
        <v>0</v>
      </c>
      <c r="G115" s="158">
        <v>0</v>
      </c>
      <c r="H115" s="22">
        <v>0</v>
      </c>
      <c r="I115" s="158">
        <f>SUM(F115+H115)</f>
        <v>0</v>
      </c>
      <c r="J115" s="158">
        <v>1</v>
      </c>
      <c r="K115" s="316">
        <f t="shared" ref="K115:K122" si="2">I115*J115</f>
        <v>0</v>
      </c>
      <c r="L115" s="317"/>
      <c r="M115" s="111"/>
      <c r="N115" s="1"/>
      <c r="O115" s="102"/>
    </row>
    <row r="116" spans="3:15" ht="15" customHeight="1" x14ac:dyDescent="0.25">
      <c r="C116" s="269" t="s">
        <v>4</v>
      </c>
      <c r="D116" s="270" t="s">
        <v>0</v>
      </c>
      <c r="E116" s="270"/>
      <c r="F116" s="150">
        <v>0</v>
      </c>
      <c r="G116" s="150">
        <v>0</v>
      </c>
      <c r="H116" s="23">
        <f t="shared" ref="H116:H120" si="3">SUM(G116*0.7)</f>
        <v>0</v>
      </c>
      <c r="I116" s="150">
        <f>SUM(F116+H116)</f>
        <v>0</v>
      </c>
      <c r="J116" s="150">
        <v>1.1000000000000001</v>
      </c>
      <c r="K116" s="238">
        <f t="shared" si="2"/>
        <v>0</v>
      </c>
      <c r="L116" s="239"/>
      <c r="M116" s="111"/>
      <c r="N116" s="1"/>
      <c r="O116" s="102"/>
    </row>
    <row r="117" spans="3:15" ht="15" customHeight="1" x14ac:dyDescent="0.25">
      <c r="C117" s="269" t="s">
        <v>3</v>
      </c>
      <c r="D117" s="270" t="s">
        <v>1</v>
      </c>
      <c r="E117" s="270"/>
      <c r="F117" s="150">
        <v>0</v>
      </c>
      <c r="G117" s="150">
        <v>0</v>
      </c>
      <c r="H117" s="23">
        <f t="shared" si="3"/>
        <v>0</v>
      </c>
      <c r="I117" s="150">
        <f>F117+H117</f>
        <v>0</v>
      </c>
      <c r="J117" s="150">
        <v>1.2</v>
      </c>
      <c r="K117" s="238">
        <f t="shared" si="2"/>
        <v>0</v>
      </c>
      <c r="L117" s="239"/>
      <c r="M117" s="111"/>
      <c r="N117" s="1"/>
      <c r="O117" s="102"/>
    </row>
    <row r="118" spans="3:15" ht="15" customHeight="1" x14ac:dyDescent="0.25">
      <c r="C118" s="269" t="s">
        <v>6</v>
      </c>
      <c r="D118" s="270" t="s">
        <v>1</v>
      </c>
      <c r="E118" s="270"/>
      <c r="F118" s="150">
        <v>0</v>
      </c>
      <c r="G118" s="150">
        <v>0</v>
      </c>
      <c r="H118" s="23">
        <f t="shared" si="3"/>
        <v>0</v>
      </c>
      <c r="I118" s="150">
        <f>SUM(F118+H118)</f>
        <v>0</v>
      </c>
      <c r="J118" s="150">
        <v>0.5</v>
      </c>
      <c r="K118" s="238">
        <f t="shared" si="2"/>
        <v>0</v>
      </c>
      <c r="L118" s="239"/>
      <c r="M118" s="111"/>
      <c r="N118" s="1"/>
      <c r="O118" s="102"/>
    </row>
    <row r="119" spans="3:15" ht="15" customHeight="1" x14ac:dyDescent="0.25">
      <c r="C119" s="269" t="s">
        <v>7</v>
      </c>
      <c r="D119" s="270" t="s">
        <v>1</v>
      </c>
      <c r="E119" s="270"/>
      <c r="F119" s="150">
        <v>0</v>
      </c>
      <c r="G119" s="150">
        <v>0</v>
      </c>
      <c r="H119" s="23">
        <f t="shared" si="3"/>
        <v>0</v>
      </c>
      <c r="I119" s="150">
        <f>SUM(F119+H119)</f>
        <v>0</v>
      </c>
      <c r="J119" s="150">
        <v>0.2</v>
      </c>
      <c r="K119" s="238">
        <f t="shared" si="2"/>
        <v>0</v>
      </c>
      <c r="L119" s="239"/>
      <c r="M119" s="111"/>
      <c r="N119" s="1"/>
      <c r="O119" s="102"/>
    </row>
    <row r="120" spans="3:15" ht="15" customHeight="1" x14ac:dyDescent="0.25">
      <c r="C120" s="269" t="s">
        <v>15</v>
      </c>
      <c r="D120" s="270" t="s">
        <v>1</v>
      </c>
      <c r="E120" s="270"/>
      <c r="F120" s="150">
        <v>0</v>
      </c>
      <c r="G120" s="150">
        <v>0</v>
      </c>
      <c r="H120" s="23">
        <f t="shared" si="3"/>
        <v>0</v>
      </c>
      <c r="I120" s="150">
        <f>SUM(F120)</f>
        <v>0</v>
      </c>
      <c r="J120" s="150">
        <v>0.25</v>
      </c>
      <c r="K120" s="238">
        <f t="shared" si="2"/>
        <v>0</v>
      </c>
      <c r="L120" s="239"/>
      <c r="M120" s="111"/>
      <c r="N120" s="1"/>
      <c r="O120" s="102"/>
    </row>
    <row r="121" spans="3:15" ht="15" customHeight="1" x14ac:dyDescent="0.25">
      <c r="C121" s="269" t="s">
        <v>18</v>
      </c>
      <c r="D121" s="270" t="s">
        <v>1</v>
      </c>
      <c r="E121" s="270"/>
      <c r="F121" s="150">
        <v>0</v>
      </c>
      <c r="G121" s="150"/>
      <c r="H121" s="23"/>
      <c r="I121" s="150">
        <f>F121</f>
        <v>0</v>
      </c>
      <c r="J121" s="150">
        <v>0.15</v>
      </c>
      <c r="K121" s="238">
        <f t="shared" si="2"/>
        <v>0</v>
      </c>
      <c r="L121" s="239"/>
      <c r="M121" s="111"/>
      <c r="N121" s="1"/>
      <c r="O121" s="102"/>
    </row>
    <row r="122" spans="3:15" ht="15" customHeight="1" x14ac:dyDescent="0.25">
      <c r="C122" s="231" t="s">
        <v>16</v>
      </c>
      <c r="D122" s="232" t="s">
        <v>2</v>
      </c>
      <c r="E122" s="232"/>
      <c r="F122" s="24">
        <v>0</v>
      </c>
      <c r="G122" s="24"/>
      <c r="H122" s="25"/>
      <c r="I122" s="151">
        <f>F122</f>
        <v>0</v>
      </c>
      <c r="J122" s="151">
        <v>0.1</v>
      </c>
      <c r="K122" s="240">
        <f t="shared" si="2"/>
        <v>0</v>
      </c>
      <c r="L122" s="241"/>
      <c r="N122" s="1"/>
      <c r="O122" s="102"/>
    </row>
    <row r="123" spans="3:15" ht="15.9" customHeight="1" thickBot="1" x14ac:dyDescent="0.3">
      <c r="C123" s="20" t="s">
        <v>19</v>
      </c>
      <c r="D123" s="21"/>
      <c r="E123" s="21"/>
      <c r="F123" s="21"/>
      <c r="G123" s="21"/>
      <c r="H123" s="250" t="s">
        <v>31</v>
      </c>
      <c r="I123" s="251"/>
      <c r="J123" s="251"/>
      <c r="K123" s="242">
        <f>SUM(K115:L122)</f>
        <v>0</v>
      </c>
      <c r="L123" s="243"/>
      <c r="N123" s="1"/>
      <c r="O123" s="102"/>
    </row>
    <row r="124" spans="3:15" ht="20.100000000000001" customHeight="1" thickTop="1" x14ac:dyDescent="0.25">
      <c r="C124" s="252" t="s">
        <v>65</v>
      </c>
      <c r="D124" s="253"/>
      <c r="E124" s="253"/>
      <c r="F124" s="253"/>
      <c r="G124" s="253"/>
      <c r="H124" s="253"/>
      <c r="I124" s="253"/>
      <c r="J124" s="253"/>
      <c r="K124" s="253"/>
      <c r="L124" s="254"/>
    </row>
    <row r="125" spans="3:15" ht="21.75" customHeight="1" x14ac:dyDescent="0.25">
      <c r="C125" s="54" t="s">
        <v>75</v>
      </c>
      <c r="D125" s="55" t="s">
        <v>35</v>
      </c>
      <c r="E125" s="55" t="s">
        <v>36</v>
      </c>
      <c r="F125" s="27"/>
      <c r="G125" s="27"/>
      <c r="H125" s="28"/>
      <c r="I125" s="96"/>
      <c r="J125" s="96"/>
      <c r="K125" s="29"/>
      <c r="L125" s="30"/>
      <c r="N125" s="1"/>
      <c r="O125" s="102"/>
    </row>
    <row r="126" spans="3:15" ht="15.9" customHeight="1" x14ac:dyDescent="0.25">
      <c r="C126" s="63" t="s">
        <v>66</v>
      </c>
      <c r="D126" s="56" t="s">
        <v>76</v>
      </c>
      <c r="E126" s="255">
        <v>0</v>
      </c>
      <c r="F126" s="27"/>
      <c r="G126" s="27"/>
      <c r="H126" s="28"/>
      <c r="I126" s="96"/>
      <c r="J126" s="96"/>
      <c r="K126" s="29"/>
      <c r="L126" s="30"/>
      <c r="N126" s="1"/>
      <c r="O126" s="102"/>
    </row>
    <row r="127" spans="3:15" ht="15.9" customHeight="1" x14ac:dyDescent="0.25">
      <c r="C127" s="63" t="s">
        <v>67</v>
      </c>
      <c r="D127" s="56" t="s">
        <v>76</v>
      </c>
      <c r="E127" s="256"/>
      <c r="F127" s="27"/>
      <c r="G127" s="27"/>
      <c r="H127" s="28"/>
      <c r="I127" s="96"/>
      <c r="J127" s="96"/>
      <c r="K127" s="29"/>
      <c r="L127" s="30"/>
      <c r="N127" s="1"/>
      <c r="O127" s="102"/>
    </row>
    <row r="128" spans="3:15" ht="15.9" customHeight="1" x14ac:dyDescent="0.25">
      <c r="C128" s="63" t="s">
        <v>77</v>
      </c>
      <c r="D128" s="56" t="s">
        <v>78</v>
      </c>
      <c r="E128" s="256"/>
      <c r="F128" s="27"/>
      <c r="G128" s="27"/>
      <c r="H128" s="28"/>
      <c r="I128" s="96"/>
      <c r="J128" s="96"/>
      <c r="K128" s="29"/>
      <c r="L128" s="30"/>
      <c r="N128" s="1"/>
      <c r="O128" s="102"/>
    </row>
    <row r="129" spans="3:15" ht="55.8" x14ac:dyDescent="0.25">
      <c r="C129" s="63" t="s">
        <v>81</v>
      </c>
      <c r="D129" s="56" t="s">
        <v>79</v>
      </c>
      <c r="E129" s="256"/>
      <c r="F129" s="27"/>
      <c r="G129" s="27"/>
      <c r="H129" s="28"/>
      <c r="I129" s="96"/>
      <c r="J129" s="96"/>
      <c r="K129" s="29"/>
      <c r="L129" s="30"/>
      <c r="N129" s="1"/>
      <c r="O129" s="102"/>
    </row>
    <row r="130" spans="3:15" ht="33.6" x14ac:dyDescent="0.25">
      <c r="C130" s="63" t="s">
        <v>68</v>
      </c>
      <c r="D130" s="56" t="s">
        <v>80</v>
      </c>
      <c r="E130" s="256"/>
      <c r="F130" s="27"/>
      <c r="G130" s="27"/>
      <c r="H130" s="28"/>
      <c r="I130" s="96"/>
      <c r="J130" s="96"/>
      <c r="K130" s="29"/>
      <c r="L130" s="30"/>
      <c r="N130" s="1"/>
      <c r="O130" s="102"/>
    </row>
    <row r="131" spans="3:15" ht="42" x14ac:dyDescent="0.25">
      <c r="C131" s="63" t="s">
        <v>69</v>
      </c>
      <c r="D131" s="56" t="s">
        <v>82</v>
      </c>
      <c r="E131" s="256"/>
      <c r="F131" s="27"/>
      <c r="G131" s="27"/>
      <c r="H131" s="28"/>
      <c r="I131" s="96"/>
      <c r="J131" s="96"/>
      <c r="K131" s="29"/>
      <c r="L131" s="30"/>
      <c r="N131" s="1"/>
      <c r="O131" s="102"/>
    </row>
    <row r="132" spans="3:15" ht="33.6" x14ac:dyDescent="0.25">
      <c r="C132" s="63" t="s">
        <v>70</v>
      </c>
      <c r="D132" s="56" t="s">
        <v>53</v>
      </c>
      <c r="E132" s="256"/>
      <c r="F132" s="27"/>
      <c r="G132" s="27"/>
      <c r="H132" s="28"/>
      <c r="I132" s="96"/>
      <c r="J132" s="96"/>
      <c r="K132" s="29"/>
      <c r="L132" s="30"/>
      <c r="N132" s="1"/>
      <c r="O132" s="102"/>
    </row>
    <row r="133" spans="3:15" ht="13.2" x14ac:dyDescent="0.25">
      <c r="C133" s="63" t="s">
        <v>71</v>
      </c>
      <c r="D133" s="56" t="s">
        <v>37</v>
      </c>
      <c r="E133" s="256"/>
      <c r="F133" s="27"/>
      <c r="G133" s="27"/>
      <c r="H133" s="28"/>
      <c r="I133" s="96"/>
      <c r="J133" s="96"/>
      <c r="K133" s="29"/>
      <c r="L133" s="30"/>
      <c r="N133" s="1"/>
      <c r="O133" s="102"/>
    </row>
    <row r="134" spans="3:15" ht="13.2" x14ac:dyDescent="0.25">
      <c r="C134" s="63" t="s">
        <v>72</v>
      </c>
      <c r="D134" s="56" t="s">
        <v>74</v>
      </c>
      <c r="E134" s="256"/>
      <c r="F134" s="27"/>
      <c r="G134" s="27"/>
      <c r="H134" s="28"/>
      <c r="I134" s="96"/>
      <c r="J134" s="96"/>
      <c r="K134" s="29"/>
      <c r="L134" s="30"/>
      <c r="N134" s="1"/>
      <c r="O134" s="102"/>
    </row>
    <row r="135" spans="3:15" ht="17.399999999999999" thickBot="1" x14ac:dyDescent="0.3">
      <c r="C135" s="63" t="s">
        <v>73</v>
      </c>
      <c r="D135" s="56" t="s">
        <v>83</v>
      </c>
      <c r="E135" s="256"/>
      <c r="F135" s="27"/>
      <c r="G135" s="27"/>
      <c r="H135" s="28"/>
      <c r="I135" s="96"/>
      <c r="J135" s="96"/>
      <c r="K135" s="29"/>
      <c r="L135" s="30"/>
      <c r="N135" s="1"/>
      <c r="O135" s="102"/>
    </row>
    <row r="136" spans="3:15" ht="20.100000000000001" customHeight="1" thickTop="1" x14ac:dyDescent="0.25">
      <c r="C136" s="252" t="s">
        <v>84</v>
      </c>
      <c r="D136" s="253"/>
      <c r="E136" s="253"/>
      <c r="F136" s="253"/>
      <c r="G136" s="253"/>
      <c r="H136" s="253"/>
      <c r="I136" s="253"/>
      <c r="J136" s="253"/>
      <c r="K136" s="253"/>
      <c r="L136" s="254"/>
    </row>
    <row r="137" spans="3:15" ht="21.75" customHeight="1" x14ac:dyDescent="0.25">
      <c r="C137" s="54" t="s">
        <v>85</v>
      </c>
      <c r="D137" s="55" t="s">
        <v>35</v>
      </c>
      <c r="E137" s="55" t="s">
        <v>36</v>
      </c>
      <c r="F137" s="27"/>
      <c r="G137" s="27"/>
      <c r="H137" s="28"/>
      <c r="I137" s="96"/>
      <c r="J137" s="96"/>
      <c r="K137" s="29"/>
      <c r="L137" s="30"/>
      <c r="N137" s="1"/>
      <c r="O137" s="102"/>
    </row>
    <row r="138" spans="3:15" ht="15.9" customHeight="1" x14ac:dyDescent="0.25">
      <c r="C138" s="64" t="s">
        <v>86</v>
      </c>
      <c r="D138" s="56" t="s">
        <v>43</v>
      </c>
      <c r="E138" s="236">
        <v>0</v>
      </c>
      <c r="F138" s="27"/>
      <c r="G138" s="27"/>
      <c r="H138" s="28"/>
      <c r="I138" s="96"/>
      <c r="J138" s="96"/>
      <c r="K138" s="29"/>
      <c r="L138" s="30"/>
      <c r="N138" s="1"/>
      <c r="O138" s="102"/>
    </row>
    <row r="139" spans="3:15" ht="15.9" customHeight="1" x14ac:dyDescent="0.25">
      <c r="C139" s="64" t="s">
        <v>87</v>
      </c>
      <c r="D139" s="56" t="s">
        <v>89</v>
      </c>
      <c r="E139" s="237"/>
      <c r="F139" s="27"/>
      <c r="G139" s="27"/>
      <c r="H139" s="28"/>
      <c r="I139" s="96"/>
      <c r="J139" s="96"/>
      <c r="K139" s="29"/>
      <c r="L139" s="30"/>
      <c r="N139" s="1"/>
      <c r="O139" s="102"/>
    </row>
    <row r="140" spans="3:15" ht="15.9" customHeight="1" thickBot="1" x14ac:dyDescent="0.3">
      <c r="C140" s="64" t="s">
        <v>88</v>
      </c>
      <c r="D140" s="56" t="s">
        <v>42</v>
      </c>
      <c r="E140" s="237"/>
      <c r="F140" s="27"/>
      <c r="G140" s="27"/>
      <c r="H140" s="28"/>
      <c r="I140" s="96"/>
      <c r="J140" s="96"/>
      <c r="K140" s="29"/>
      <c r="L140" s="30"/>
      <c r="N140" s="1"/>
      <c r="O140" s="102"/>
    </row>
    <row r="141" spans="3:15" ht="30.9" customHeight="1" thickTop="1" x14ac:dyDescent="0.25">
      <c r="C141" s="247" t="s">
        <v>154</v>
      </c>
      <c r="D141" s="248"/>
      <c r="E141" s="248"/>
      <c r="F141" s="248"/>
      <c r="G141" s="248"/>
      <c r="H141" s="248"/>
      <c r="I141" s="248"/>
      <c r="J141" s="248"/>
      <c r="K141" s="248"/>
      <c r="L141" s="249"/>
      <c r="N141" s="1"/>
      <c r="O141" s="102"/>
    </row>
    <row r="142" spans="3:15" ht="15.9" customHeight="1" x14ac:dyDescent="0.25">
      <c r="C142" s="37"/>
      <c r="D142" s="46" t="s">
        <v>90</v>
      </c>
      <c r="E142" s="46" t="s">
        <v>91</v>
      </c>
      <c r="F142" s="46" t="s">
        <v>92</v>
      </c>
      <c r="G142" s="46" t="s">
        <v>93</v>
      </c>
      <c r="H142" s="47" t="s">
        <v>95</v>
      </c>
      <c r="I142" s="112"/>
      <c r="J142" s="113"/>
      <c r="K142" s="39"/>
      <c r="L142" s="40"/>
      <c r="N142" s="1"/>
      <c r="O142" s="102"/>
    </row>
    <row r="143" spans="3:15" ht="21.75" customHeight="1" thickBot="1" x14ac:dyDescent="0.3">
      <c r="C143" s="38"/>
      <c r="D143" s="73">
        <f>SUM(E111)</f>
        <v>0</v>
      </c>
      <c r="E143" s="48">
        <f>SUM(K123)</f>
        <v>0</v>
      </c>
      <c r="F143" s="48">
        <f>SUM(E126)</f>
        <v>0</v>
      </c>
      <c r="G143" s="48">
        <f>SUM(E138)</f>
        <v>0</v>
      </c>
      <c r="H143" s="74">
        <f>SUM(D143*E143*F143*G143)</f>
        <v>0</v>
      </c>
      <c r="I143" s="114"/>
      <c r="J143" s="115"/>
      <c r="K143" s="41"/>
      <c r="L143" s="42"/>
      <c r="N143" s="1"/>
      <c r="O143" s="102"/>
    </row>
    <row r="144" spans="3:15" ht="18.75" customHeight="1" thickTop="1" thickBot="1" x14ac:dyDescent="0.3">
      <c r="C144" s="26"/>
      <c r="D144" s="75"/>
      <c r="E144" s="76"/>
      <c r="F144" s="76"/>
      <c r="G144" s="76"/>
      <c r="H144" s="77"/>
      <c r="I144" s="96"/>
      <c r="J144" s="96"/>
      <c r="K144" s="29"/>
      <c r="L144" s="30"/>
      <c r="N144" s="1"/>
      <c r="O144" s="102"/>
    </row>
    <row r="145" spans="1:15" ht="41.25" customHeight="1" thickTop="1" thickBot="1" x14ac:dyDescent="0.3">
      <c r="C145" s="228" t="s">
        <v>155</v>
      </c>
      <c r="D145" s="229"/>
      <c r="E145" s="229"/>
      <c r="F145" s="229"/>
      <c r="G145" s="229"/>
      <c r="H145" s="229"/>
      <c r="I145" s="229"/>
      <c r="J145" s="229"/>
      <c r="K145" s="229"/>
      <c r="L145" s="230"/>
    </row>
    <row r="146" spans="1:15" ht="24" customHeight="1" thickTop="1" x14ac:dyDescent="0.25">
      <c r="C146" s="26"/>
      <c r="D146" s="27"/>
      <c r="E146" s="43" t="s">
        <v>128</v>
      </c>
      <c r="F146" s="46" t="s">
        <v>129</v>
      </c>
      <c r="G146" s="49" t="s">
        <v>130</v>
      </c>
      <c r="H146" s="28"/>
      <c r="I146" s="96"/>
      <c r="J146" s="96"/>
      <c r="K146" s="29"/>
      <c r="L146" s="30"/>
      <c r="N146" s="1"/>
      <c r="O146" s="102"/>
    </row>
    <row r="147" spans="1:15" ht="27" customHeight="1" thickBot="1" x14ac:dyDescent="0.3">
      <c r="C147" s="26"/>
      <c r="D147" s="27"/>
      <c r="E147" s="175">
        <f>SUM(H78)</f>
        <v>0</v>
      </c>
      <c r="F147" s="176">
        <f>SUM(H143)</f>
        <v>0</v>
      </c>
      <c r="G147" s="177">
        <f>_xlfn.IFS((E147-F147)&gt;0,E147-F147,(E147-F147)&lt;=0,0)</f>
        <v>0</v>
      </c>
      <c r="H147" s="28"/>
      <c r="I147" s="96"/>
      <c r="J147" s="96"/>
      <c r="K147" s="29"/>
      <c r="L147" s="30"/>
      <c r="N147" s="1"/>
      <c r="O147" s="102"/>
    </row>
    <row r="148" spans="1:15" ht="15.9" customHeight="1" thickTop="1" thickBot="1" x14ac:dyDescent="0.3">
      <c r="C148" s="26"/>
      <c r="D148" s="27"/>
      <c r="E148" s="27"/>
      <c r="F148" s="27"/>
      <c r="G148" s="27"/>
      <c r="H148" s="28"/>
      <c r="I148" s="96"/>
      <c r="J148" s="96"/>
      <c r="K148" s="29"/>
      <c r="L148" s="30"/>
      <c r="N148" s="1"/>
      <c r="O148" s="102"/>
    </row>
    <row r="149" spans="1:15" ht="41.25" customHeight="1" thickTop="1" thickBot="1" x14ac:dyDescent="0.3">
      <c r="C149" s="244" t="s">
        <v>116</v>
      </c>
      <c r="D149" s="245"/>
      <c r="E149" s="245"/>
      <c r="F149" s="245"/>
      <c r="G149" s="245"/>
      <c r="H149" s="245"/>
      <c r="I149" s="245"/>
      <c r="J149" s="245"/>
      <c r="K149" s="245"/>
      <c r="L149" s="246"/>
    </row>
    <row r="150" spans="1:15" ht="54.6" customHeight="1" thickTop="1" thickBot="1" x14ac:dyDescent="0.2">
      <c r="A150" s="27"/>
      <c r="B150" s="27"/>
      <c r="C150" s="140" t="s">
        <v>127</v>
      </c>
      <c r="D150" s="27"/>
      <c r="E150" s="27"/>
      <c r="F150" s="27"/>
      <c r="G150" s="27"/>
      <c r="H150" s="27"/>
      <c r="I150" s="27"/>
      <c r="J150" s="27"/>
      <c r="K150" s="27"/>
      <c r="L150" s="27"/>
    </row>
    <row r="151" spans="1:15" ht="55.95" customHeight="1" thickTop="1" thickBot="1" x14ac:dyDescent="0.2">
      <c r="A151" s="27"/>
      <c r="B151" s="27"/>
      <c r="C151" s="141" t="s">
        <v>126</v>
      </c>
      <c r="D151" s="27"/>
      <c r="E151" s="27"/>
      <c r="F151" s="27"/>
      <c r="G151" s="27"/>
      <c r="H151" s="27"/>
      <c r="I151" s="27"/>
      <c r="J151" s="27"/>
      <c r="K151" s="27"/>
      <c r="L151" s="27"/>
    </row>
    <row r="152" spans="1:15" ht="15.9" customHeight="1" thickTop="1" thickBot="1" x14ac:dyDescent="0.3">
      <c r="C152" s="26"/>
      <c r="D152" s="27"/>
      <c r="E152" s="27"/>
      <c r="F152" s="27"/>
      <c r="G152" s="27"/>
      <c r="H152" s="28"/>
      <c r="I152" s="96"/>
      <c r="J152" s="96"/>
      <c r="K152" s="29"/>
      <c r="L152" s="29"/>
      <c r="N152" s="1"/>
      <c r="O152" s="102"/>
    </row>
    <row r="153" spans="1:15" ht="42" customHeight="1" thickTop="1" x14ac:dyDescent="0.25">
      <c r="C153" s="266" t="s">
        <v>137</v>
      </c>
      <c r="D153" s="267"/>
      <c r="E153" s="267"/>
      <c r="F153" s="268"/>
      <c r="G153" s="27"/>
      <c r="H153" s="28"/>
      <c r="I153" s="96"/>
      <c r="J153" s="96"/>
      <c r="K153" s="29"/>
      <c r="L153" s="29"/>
      <c r="N153" s="1"/>
      <c r="O153" s="102"/>
    </row>
    <row r="154" spans="1:15" ht="33.75" customHeight="1" x14ac:dyDescent="0.25">
      <c r="C154" s="143" t="s">
        <v>96</v>
      </c>
      <c r="D154" s="144" t="s">
        <v>139</v>
      </c>
      <c r="E154" s="145" t="s">
        <v>140</v>
      </c>
      <c r="F154" s="146" t="s">
        <v>138</v>
      </c>
      <c r="G154" s="27"/>
      <c r="H154" s="28"/>
      <c r="I154" s="96"/>
      <c r="J154" s="96"/>
      <c r="K154" s="29"/>
      <c r="L154" s="29"/>
      <c r="N154" s="1"/>
      <c r="O154" s="102"/>
    </row>
    <row r="155" spans="1:15" ht="18" customHeight="1" thickBot="1" x14ac:dyDescent="0.3">
      <c r="C155" s="178">
        <f>IF(AND(C151='scelta condizioni'!B3),G147,0)</f>
        <v>0</v>
      </c>
      <c r="D155" s="179">
        <v>3</v>
      </c>
      <c r="E155" s="180">
        <f>IF(AND(C151='scelta condizioni'!B3),(C155*D155),0)</f>
        <v>0</v>
      </c>
      <c r="F155" s="181">
        <f>_xlfn.IFS(C151&lt;&gt;'scelta condizioni'!B3,0,C155*D155&lt;=1032,"1.032,00 €",C155*D155&gt;1032,C155*D155)</f>
        <v>0</v>
      </c>
      <c r="G155" s="10"/>
      <c r="H155" s="10"/>
      <c r="I155" s="11"/>
      <c r="J155" s="103"/>
      <c r="K155" s="103"/>
      <c r="L155" s="103"/>
      <c r="M155" s="111"/>
      <c r="N155" s="1"/>
      <c r="O155" s="102"/>
    </row>
    <row r="156" spans="1:15" ht="18" customHeight="1" thickTop="1" thickBot="1" x14ac:dyDescent="0.3">
      <c r="C156" s="142"/>
      <c r="D156" s="78"/>
      <c r="E156" s="79"/>
      <c r="F156" s="10"/>
      <c r="G156" s="10"/>
      <c r="H156" s="10"/>
      <c r="I156" s="11"/>
      <c r="J156" s="103"/>
      <c r="K156" s="103"/>
      <c r="L156" s="103"/>
      <c r="M156" s="111"/>
      <c r="N156" s="1"/>
      <c r="O156" s="102"/>
    </row>
    <row r="157" spans="1:15" ht="15.9" customHeight="1" thickTop="1" x14ac:dyDescent="0.25">
      <c r="C157" s="233" t="s">
        <v>98</v>
      </c>
      <c r="D157" s="234"/>
      <c r="E157" s="234"/>
      <c r="F157" s="235"/>
      <c r="G157" s="27"/>
      <c r="H157" s="28"/>
      <c r="I157" s="96"/>
      <c r="J157" s="96"/>
      <c r="K157" s="29"/>
      <c r="L157" s="29"/>
      <c r="N157" s="1"/>
      <c r="O157" s="102"/>
    </row>
    <row r="158" spans="1:15" ht="15.9" customHeight="1" thickBot="1" x14ac:dyDescent="0.3">
      <c r="C158" s="164" t="s">
        <v>96</v>
      </c>
      <c r="D158" s="165">
        <f>_xlfn.IFS(C151='scelta condizioni'!B4,G147,C151&lt;&gt;'scelta condizioni'!B4,"0")</f>
        <v>0</v>
      </c>
      <c r="E158" s="166"/>
      <c r="F158" s="167">
        <f>IF(AND(C151='scelta condizioni'!B4),D158,0)</f>
        <v>0</v>
      </c>
      <c r="G158" s="27"/>
      <c r="H158" s="28"/>
      <c r="I158" s="96"/>
      <c r="J158" s="96"/>
      <c r="K158" s="29"/>
      <c r="L158" s="29"/>
      <c r="N158" s="1"/>
      <c r="O158" s="102"/>
    </row>
    <row r="159" spans="1:15" ht="21" customHeight="1" thickTop="1" x14ac:dyDescent="0.25">
      <c r="C159" s="51"/>
      <c r="D159" s="52"/>
      <c r="E159" s="139" t="s">
        <v>97</v>
      </c>
      <c r="F159" s="147" t="s">
        <v>105</v>
      </c>
      <c r="G159" s="27"/>
      <c r="H159" s="28"/>
      <c r="I159" s="96"/>
      <c r="J159" s="96"/>
      <c r="K159" s="29"/>
      <c r="L159" s="29"/>
      <c r="N159" s="1"/>
      <c r="O159" s="102"/>
    </row>
    <row r="160" spans="1:15" ht="20.100000000000001" customHeight="1" x14ac:dyDescent="0.25">
      <c r="C160" s="53" t="s">
        <v>99</v>
      </c>
      <c r="D160" s="120" t="s">
        <v>102</v>
      </c>
      <c r="E160" s="120">
        <v>516</v>
      </c>
      <c r="F160" s="182">
        <f>IF(AND(C151='scelta condizioni'!B4,G147&lt;=5000),E160,0)</f>
        <v>516</v>
      </c>
      <c r="G160" s="27"/>
      <c r="H160" s="94"/>
      <c r="I160" s="96"/>
      <c r="J160" s="96"/>
      <c r="K160" s="29"/>
      <c r="L160" s="29"/>
      <c r="N160" s="1"/>
      <c r="O160" s="102"/>
    </row>
    <row r="161" spans="3:19" ht="24.75" customHeight="1" x14ac:dyDescent="0.25">
      <c r="C161" s="50" t="s">
        <v>142</v>
      </c>
      <c r="D161" s="121"/>
      <c r="E161" s="122"/>
      <c r="F161" s="183"/>
      <c r="G161" s="10"/>
      <c r="H161" s="10"/>
      <c r="I161" s="11"/>
      <c r="J161" s="103"/>
      <c r="K161" s="103"/>
      <c r="L161" s="103"/>
      <c r="M161" s="111"/>
      <c r="N161" s="1"/>
      <c r="O161" s="102"/>
    </row>
    <row r="162" spans="3:19" ht="13.2" x14ac:dyDescent="0.25">
      <c r="C162" s="50" t="s">
        <v>133</v>
      </c>
      <c r="D162" s="194" t="str">
        <f>_xlfn.IFS(C151&lt;&gt;'scelta condizioni'!B4,"0,00 €",G147&lt;=5000,"0",G147&gt;=5000,"50.000,00 €")</f>
        <v>0</v>
      </c>
      <c r="E162" s="123"/>
      <c r="F162" s="183"/>
      <c r="G162" s="10"/>
      <c r="H162" s="10"/>
      <c r="I162" s="11"/>
      <c r="J162" s="103"/>
      <c r="K162" s="103"/>
      <c r="L162" s="103"/>
      <c r="M162" s="111"/>
      <c r="N162" s="1"/>
      <c r="O162" s="102"/>
    </row>
    <row r="163" spans="3:19" ht="13.2" x14ac:dyDescent="0.25">
      <c r="C163" s="50" t="s">
        <v>134</v>
      </c>
      <c r="D163" s="195" t="str">
        <f>_xlfn.IFS(C151&lt;&gt;'scelta condizioni'!B4,"0,00 €",G147&lt;=5000,"0",G147&gt;=5000,"10.329,00 €")</f>
        <v>0</v>
      </c>
      <c r="E163" s="123"/>
      <c r="F163" s="183"/>
      <c r="G163" s="10"/>
      <c r="H163" s="10"/>
      <c r="I163" s="11"/>
      <c r="J163" s="103"/>
      <c r="K163" s="103"/>
      <c r="L163" s="103"/>
      <c r="M163" s="111"/>
      <c r="N163" s="1"/>
      <c r="O163" s="102"/>
    </row>
    <row r="164" spans="3:19" ht="13.2" x14ac:dyDescent="0.25">
      <c r="C164" s="50" t="s">
        <v>103</v>
      </c>
      <c r="D164" s="196" t="str">
        <f>_xlfn.IFS(C151&lt;&gt;'scelta condizioni'!B4,"0,00 €",G147&gt;=50000,"50.000,00 €",G147&lt;=5000,"0",G147&gt;=5000,G147,C151&lt;&gt;'scelta condizioni'!B4,"0")</f>
        <v>0</v>
      </c>
      <c r="E164" s="124"/>
      <c r="F164" s="183"/>
      <c r="G164" s="88"/>
      <c r="H164" s="10"/>
      <c r="I164" s="11"/>
      <c r="J164" s="103"/>
      <c r="K164" s="103"/>
      <c r="L164" s="103"/>
      <c r="M164" s="111"/>
      <c r="N164" s="1"/>
      <c r="O164" s="102"/>
    </row>
    <row r="165" spans="3:19" ht="13.2" x14ac:dyDescent="0.25">
      <c r="C165" s="84" t="s">
        <v>104</v>
      </c>
      <c r="D165" s="125"/>
      <c r="E165" s="125"/>
      <c r="F165" s="184">
        <f>IF(AND(C151='scelta condizioni'!B4,(G147&gt;5000)*(G147&lt;=49999.99)), D164*D163/D162, 0)</f>
        <v>0</v>
      </c>
      <c r="G165" s="10"/>
      <c r="H165" s="10"/>
      <c r="I165" s="11"/>
      <c r="J165" s="103"/>
      <c r="K165" s="103"/>
      <c r="L165" s="103"/>
      <c r="M165" s="111"/>
      <c r="N165" s="1"/>
      <c r="O165" s="102"/>
    </row>
    <row r="166" spans="3:19" ht="18" customHeight="1" thickBot="1" x14ac:dyDescent="0.3">
      <c r="C166" s="85" t="s">
        <v>100</v>
      </c>
      <c r="D166" s="126" t="s">
        <v>101</v>
      </c>
      <c r="E166" s="126">
        <v>10329</v>
      </c>
      <c r="F166" s="185">
        <f>IF(AND($C$151='scelta condizioni'!B4,G147&gt;=50000),E166,0)</f>
        <v>0</v>
      </c>
      <c r="G166" s="10"/>
      <c r="H166" s="10"/>
      <c r="I166" s="11"/>
      <c r="J166" s="103"/>
      <c r="K166" s="103"/>
      <c r="L166" s="103"/>
      <c r="M166" s="111"/>
      <c r="N166" s="1"/>
      <c r="O166" s="102"/>
    </row>
    <row r="167" spans="3:19" ht="14.4" thickTop="1" thickBot="1" x14ac:dyDescent="0.3">
      <c r="C167" s="86"/>
      <c r="D167" s="82"/>
      <c r="E167" s="82"/>
      <c r="F167" s="87"/>
      <c r="G167" s="103"/>
      <c r="H167" s="103"/>
      <c r="I167" s="103"/>
      <c r="J167" s="103"/>
      <c r="K167" s="103"/>
      <c r="L167" s="103"/>
      <c r="M167" s="103"/>
      <c r="N167" s="103"/>
      <c r="O167" s="103"/>
      <c r="P167" s="103"/>
      <c r="Q167" s="103"/>
      <c r="R167" s="103"/>
      <c r="S167" s="103"/>
    </row>
    <row r="168" spans="3:19" ht="24.75" customHeight="1" thickTop="1" thickBot="1" x14ac:dyDescent="0.3">
      <c r="C168" s="257" t="s">
        <v>106</v>
      </c>
      <c r="D168" s="258"/>
      <c r="E168" s="258"/>
      <c r="F168" s="259"/>
      <c r="G168" s="103"/>
      <c r="H168" s="103"/>
      <c r="I168" s="103"/>
      <c r="J168" s="103"/>
      <c r="K168" s="103"/>
      <c r="L168" s="103"/>
      <c r="M168" s="103"/>
      <c r="N168" s="103"/>
      <c r="O168" s="103"/>
      <c r="P168" s="103"/>
      <c r="Q168" s="103"/>
      <c r="R168" s="103"/>
      <c r="S168" s="103"/>
    </row>
    <row r="169" spans="3:19" ht="15.9" customHeight="1" thickTop="1" x14ac:dyDescent="0.25">
      <c r="C169" s="260" t="s">
        <v>114</v>
      </c>
      <c r="D169" s="261"/>
      <c r="E169" s="261"/>
      <c r="F169" s="262"/>
      <c r="G169" s="103"/>
      <c r="H169" s="103"/>
      <c r="I169" s="103"/>
      <c r="J169" s="103"/>
      <c r="K169" s="103"/>
      <c r="L169" s="103"/>
      <c r="M169" s="103"/>
      <c r="N169" s="103"/>
      <c r="O169" s="103"/>
      <c r="P169" s="103"/>
      <c r="Q169" s="103"/>
      <c r="R169" s="103"/>
      <c r="S169" s="103"/>
    </row>
    <row r="170" spans="3:19" ht="13.8" thickBot="1" x14ac:dyDescent="0.3">
      <c r="C170" s="152" t="s">
        <v>96</v>
      </c>
      <c r="D170" s="168" t="str">
        <f>_xlfn.IFS(C151='scelta condizioni'!B5,G147,C151&lt;&gt;'scelta condizioni'!B5,"0")</f>
        <v>0</v>
      </c>
      <c r="E170" s="169">
        <v>2</v>
      </c>
      <c r="F170" s="170">
        <f>IF(AND(C151='scelta condizioni'!B5),(D170*E170),0)</f>
        <v>0</v>
      </c>
      <c r="G170" s="103"/>
      <c r="H170" s="103"/>
      <c r="I170" s="103"/>
      <c r="J170" s="103"/>
      <c r="K170" s="103"/>
      <c r="L170" s="103"/>
      <c r="M170" s="103"/>
      <c r="N170" s="103"/>
      <c r="O170" s="103"/>
      <c r="P170" s="103"/>
      <c r="Q170" s="103"/>
      <c r="R170" s="103"/>
      <c r="S170" s="103"/>
    </row>
    <row r="171" spans="3:19" ht="30" customHeight="1" thickTop="1" thickBot="1" x14ac:dyDescent="0.3">
      <c r="C171" s="226" t="s">
        <v>115</v>
      </c>
      <c r="D171" s="227"/>
      <c r="E171" s="138" t="s">
        <v>97</v>
      </c>
      <c r="F171" s="148" t="s">
        <v>105</v>
      </c>
      <c r="G171" s="103"/>
      <c r="H171" s="103"/>
      <c r="I171" s="103"/>
      <c r="J171" s="103"/>
      <c r="K171" s="103"/>
      <c r="L171" s="103"/>
      <c r="M171" s="103"/>
      <c r="N171" s="103"/>
      <c r="O171" s="103"/>
      <c r="P171" s="103"/>
      <c r="Q171" s="103"/>
      <c r="R171" s="103"/>
      <c r="S171" s="103"/>
    </row>
    <row r="172" spans="3:19" ht="41.25" customHeight="1" thickTop="1" x14ac:dyDescent="0.25">
      <c r="C172" s="134" t="s">
        <v>99</v>
      </c>
      <c r="D172" s="135" t="s">
        <v>118</v>
      </c>
      <c r="E172" s="137">
        <v>1032</v>
      </c>
      <c r="F172" s="186">
        <f>IF(AND(C151='scelta condizioni'!B5,G147*2&lt;=5000),E172,0)</f>
        <v>0</v>
      </c>
      <c r="G172" s="103"/>
      <c r="H172" s="103"/>
      <c r="I172" s="103"/>
      <c r="J172" s="103"/>
      <c r="K172" s="103"/>
      <c r="L172" s="103"/>
      <c r="M172" s="103"/>
      <c r="N172" s="103"/>
      <c r="O172" s="103"/>
      <c r="P172" s="103"/>
      <c r="Q172" s="103"/>
      <c r="R172" s="103"/>
      <c r="S172" s="103"/>
    </row>
    <row r="173" spans="3:19" ht="42.9" customHeight="1" x14ac:dyDescent="0.25">
      <c r="C173" s="50" t="s">
        <v>142</v>
      </c>
      <c r="D173" s="120"/>
      <c r="E173" s="127"/>
      <c r="F173" s="187"/>
      <c r="G173" s="103"/>
      <c r="H173" s="103"/>
      <c r="I173" s="103"/>
      <c r="J173" s="103"/>
      <c r="K173" s="103"/>
      <c r="L173" s="103"/>
      <c r="M173" s="103"/>
      <c r="N173" s="103"/>
      <c r="O173" s="103"/>
      <c r="P173" s="103"/>
      <c r="Q173" s="103"/>
      <c r="R173" s="103"/>
      <c r="S173" s="103"/>
    </row>
    <row r="174" spans="3:19" ht="12.9" customHeight="1" x14ac:dyDescent="0.25">
      <c r="C174" s="50" t="s">
        <v>133</v>
      </c>
      <c r="D174" s="194" t="str">
        <f>_xlfn.IFS(C151&lt;&gt;'scelta condizioni'!B5,"0,00 €",G147*2&lt;=5000,"0,00 €",(G147*2&gt;=5000)*(G147*2&lt;50000),"50.000,00 €",G147*2&gt;=50000,"0,00 €")</f>
        <v>0,00 €</v>
      </c>
      <c r="E174" s="123"/>
      <c r="F174" s="188"/>
      <c r="G174" s="103"/>
      <c r="H174" s="103"/>
      <c r="I174" s="103"/>
      <c r="J174" s="103"/>
      <c r="K174" s="103"/>
      <c r="L174" s="103"/>
      <c r="M174" s="103"/>
      <c r="N174" s="103"/>
      <c r="O174" s="103"/>
      <c r="P174" s="103"/>
      <c r="Q174" s="103"/>
      <c r="R174" s="103"/>
      <c r="S174" s="103"/>
    </row>
    <row r="175" spans="3:19" ht="12.9" customHeight="1" x14ac:dyDescent="0.25">
      <c r="C175" s="50" t="s">
        <v>135</v>
      </c>
      <c r="D175" s="196" t="str">
        <f>_xlfn.IFS(C151&lt;&gt;'scelta condizioni'!B5,"0,00 €",G147*2&lt;=5000,"0,00 €",(G147*2&gt;=5000)*(G147*2&lt;50000),"10.328,00 €",G147*2&gt;=50000,"0,00 €")</f>
        <v>0,00 €</v>
      </c>
      <c r="E175" s="123"/>
      <c r="F175" s="188"/>
      <c r="G175" s="103"/>
      <c r="H175" s="103"/>
      <c r="I175" s="103"/>
      <c r="J175" s="103"/>
      <c r="K175" s="103"/>
      <c r="L175" s="103"/>
      <c r="M175" s="103"/>
      <c r="N175" s="103"/>
      <c r="O175" s="103"/>
      <c r="P175" s="103"/>
      <c r="Q175" s="103"/>
      <c r="R175" s="103"/>
      <c r="S175" s="103"/>
    </row>
    <row r="176" spans="3:19" ht="12.9" customHeight="1" x14ac:dyDescent="0.25">
      <c r="C176" s="50" t="s">
        <v>131</v>
      </c>
      <c r="D176" s="196" t="str">
        <f>_xlfn.IFS(C151&lt;&gt;'scelta condizioni'!B5,"0,00 €",G147*2&gt;=50000,"0,00 €",G147*2&lt;=5000,"0,00 €",(G147*2&gt;=5000)*(G147*2&lt;=50000),G147*2)</f>
        <v>0,00 €</v>
      </c>
      <c r="E176" s="124"/>
      <c r="F176" s="188"/>
      <c r="G176" s="103"/>
      <c r="H176" s="103"/>
      <c r="I176" s="103"/>
      <c r="J176" s="103"/>
      <c r="K176" s="103"/>
      <c r="L176" s="103"/>
      <c r="M176" s="103"/>
      <c r="N176" s="103"/>
      <c r="O176" s="103"/>
      <c r="P176" s="103"/>
      <c r="Q176" s="103"/>
      <c r="R176" s="103"/>
      <c r="S176" s="103"/>
    </row>
    <row r="177" spans="3:19" ht="12.9" customHeight="1" x14ac:dyDescent="0.25">
      <c r="C177" s="81" t="s">
        <v>104</v>
      </c>
      <c r="D177" s="128"/>
      <c r="E177" s="129"/>
      <c r="F177" s="189">
        <f>IF(AND(C151='scelta condizioni'!B5,(G147*2&gt;5000)*(G147*2&lt;=49999.99)),D176*D175/D174,0)</f>
        <v>0</v>
      </c>
      <c r="G177" s="103"/>
      <c r="H177" s="103"/>
      <c r="I177" s="103"/>
      <c r="J177" s="103"/>
      <c r="K177" s="103"/>
      <c r="L177" s="103"/>
      <c r="M177" s="103"/>
      <c r="N177" s="103"/>
      <c r="O177" s="103"/>
      <c r="P177" s="103"/>
      <c r="Q177" s="103"/>
      <c r="R177" s="103"/>
      <c r="S177" s="103"/>
    </row>
    <row r="178" spans="3:19" ht="42.9" customHeight="1" thickBot="1" x14ac:dyDescent="0.3">
      <c r="C178" s="93" t="s">
        <v>107</v>
      </c>
      <c r="D178" s="130" t="s">
        <v>117</v>
      </c>
      <c r="E178" s="131">
        <v>10328</v>
      </c>
      <c r="F178" s="190">
        <f>IF(AND($C$151='scelta condizioni'!B5,(G147*2&gt;=50000)),E178,0)</f>
        <v>0</v>
      </c>
      <c r="G178" s="103"/>
      <c r="H178" s="103"/>
      <c r="I178" s="103"/>
      <c r="J178" s="103"/>
      <c r="K178" s="103"/>
      <c r="L178" s="103"/>
      <c r="M178" s="103"/>
      <c r="N178" s="103"/>
      <c r="O178" s="103"/>
      <c r="P178" s="103"/>
      <c r="Q178" s="103"/>
      <c r="R178" s="103"/>
      <c r="S178" s="103"/>
    </row>
    <row r="179" spans="3:19" ht="15.9" customHeight="1" thickTop="1" x14ac:dyDescent="0.25">
      <c r="C179" s="263" t="s">
        <v>114</v>
      </c>
      <c r="D179" s="264"/>
      <c r="E179" s="264"/>
      <c r="F179" s="265"/>
      <c r="G179" s="103"/>
      <c r="H179" s="103"/>
      <c r="I179" s="103"/>
      <c r="J179" s="103"/>
      <c r="K179" s="103"/>
      <c r="L179" s="103"/>
      <c r="M179" s="103"/>
      <c r="N179" s="103"/>
      <c r="O179" s="103"/>
      <c r="P179" s="103"/>
      <c r="Q179" s="103"/>
      <c r="R179" s="103"/>
      <c r="S179" s="103"/>
    </row>
    <row r="180" spans="3:19" ht="13.8" thickBot="1" x14ac:dyDescent="0.3">
      <c r="C180" s="171" t="s">
        <v>96</v>
      </c>
      <c r="D180" s="172" t="str">
        <f>_xlfn.IFS(C151='scelta condizioni'!B6,G147,C151&lt;&gt;'scelta condizioni'!B6,"0")</f>
        <v>0</v>
      </c>
      <c r="E180" s="173">
        <v>2</v>
      </c>
      <c r="F180" s="174">
        <f>IF(AND(C151='scelta condizioni'!B6),(D180*E180),0)</f>
        <v>0</v>
      </c>
      <c r="G180" s="103"/>
      <c r="H180" s="103"/>
      <c r="I180" s="103"/>
      <c r="J180" s="103"/>
      <c r="K180" s="103"/>
      <c r="L180" s="103"/>
      <c r="M180" s="103"/>
      <c r="N180" s="103"/>
      <c r="O180" s="103"/>
      <c r="P180" s="103"/>
      <c r="Q180" s="103"/>
      <c r="R180" s="103"/>
      <c r="S180" s="103"/>
    </row>
    <row r="181" spans="3:19" ht="21" thickTop="1" x14ac:dyDescent="0.25">
      <c r="C181" s="224" t="s">
        <v>143</v>
      </c>
      <c r="D181" s="225"/>
      <c r="E181" s="83" t="s">
        <v>97</v>
      </c>
      <c r="F181" s="149" t="s">
        <v>105</v>
      </c>
      <c r="G181" s="103"/>
      <c r="H181" s="103"/>
      <c r="I181" s="103"/>
      <c r="J181" s="103"/>
      <c r="K181" s="103"/>
      <c r="L181" s="103"/>
      <c r="M181" s="103"/>
      <c r="N181" s="103"/>
      <c r="O181" s="103"/>
      <c r="P181" s="103"/>
      <c r="Q181" s="103"/>
      <c r="R181" s="103"/>
      <c r="S181" s="103"/>
    </row>
    <row r="182" spans="3:19" ht="35.1" customHeight="1" x14ac:dyDescent="0.25">
      <c r="C182" s="134" t="s">
        <v>99</v>
      </c>
      <c r="D182" s="135" t="s">
        <v>118</v>
      </c>
      <c r="E182" s="137">
        <v>516</v>
      </c>
      <c r="F182" s="191">
        <f>IF(AND(C151='scelta condizioni'!B6,(G147*2&lt;=5000)),E182,0)</f>
        <v>0</v>
      </c>
      <c r="G182" s="103"/>
      <c r="H182" s="103"/>
      <c r="I182" s="103"/>
      <c r="J182" s="103"/>
      <c r="K182" s="103"/>
      <c r="L182" s="103"/>
      <c r="M182" s="103"/>
      <c r="N182" s="103"/>
      <c r="O182" s="103"/>
      <c r="P182" s="103"/>
      <c r="Q182" s="103"/>
      <c r="R182" s="103"/>
      <c r="S182" s="103"/>
    </row>
    <row r="183" spans="3:19" ht="42.9" customHeight="1" x14ac:dyDescent="0.25">
      <c r="C183" s="50" t="s">
        <v>142</v>
      </c>
      <c r="D183" s="120"/>
      <c r="E183" s="127"/>
      <c r="F183" s="187"/>
      <c r="G183" s="103"/>
      <c r="H183" s="103"/>
      <c r="I183" s="103"/>
      <c r="J183" s="103"/>
      <c r="K183" s="103"/>
      <c r="L183" s="103"/>
      <c r="M183" s="103"/>
      <c r="N183" s="103"/>
      <c r="O183" s="103"/>
      <c r="P183" s="103"/>
      <c r="Q183" s="103"/>
      <c r="R183" s="103"/>
      <c r="S183" s="103"/>
    </row>
    <row r="184" spans="3:19" ht="12.9" customHeight="1" x14ac:dyDescent="0.25">
      <c r="C184" s="50" t="s">
        <v>133</v>
      </c>
      <c r="D184" s="197" t="str">
        <f>_xlfn.IFS(C151&lt;&gt;'scelta condizioni'!B6,"0,00 €",G147*2&lt;=5000,"0,00 €",(G147*2&gt;=5000)*(G147*2&lt;=50000),"50000,00 €",G147*2&gt;50000,"0,00 €")</f>
        <v>0,00 €</v>
      </c>
      <c r="E184" s="123"/>
      <c r="F184" s="188"/>
      <c r="G184" s="103"/>
      <c r="H184" s="103"/>
      <c r="I184" s="103"/>
      <c r="J184" s="103"/>
      <c r="K184" s="103"/>
      <c r="L184" s="103"/>
      <c r="M184" s="103"/>
      <c r="N184" s="103"/>
      <c r="O184" s="103"/>
      <c r="P184" s="103"/>
      <c r="Q184" s="103"/>
      <c r="R184" s="103"/>
      <c r="S184" s="103"/>
    </row>
    <row r="185" spans="3:19" ht="12.9" customHeight="1" x14ac:dyDescent="0.25">
      <c r="C185" s="50" t="s">
        <v>132</v>
      </c>
      <c r="D185" s="197" t="str">
        <f>_xlfn.IFS(C151&lt;&gt;'scelta condizioni'!B6,"0,00 €",G147*2&lt;=5000,"0,00 €",(G147*2&gt;=5000)*(G147*2&lt;=50000),"5.164,00 €",G147*2&gt;=50000,"0,00 €")</f>
        <v>0,00 €</v>
      </c>
      <c r="E185" s="123"/>
      <c r="F185" s="188"/>
      <c r="G185" s="103"/>
      <c r="H185" s="103"/>
      <c r="I185" s="103"/>
      <c r="J185" s="103"/>
      <c r="K185" s="103"/>
      <c r="L185" s="103"/>
      <c r="M185" s="103"/>
      <c r="N185" s="103"/>
      <c r="O185" s="103"/>
      <c r="P185" s="103"/>
      <c r="Q185" s="103"/>
      <c r="R185" s="103"/>
      <c r="S185" s="103"/>
    </row>
    <row r="186" spans="3:19" ht="12.9" customHeight="1" x14ac:dyDescent="0.25">
      <c r="C186" s="50" t="s">
        <v>131</v>
      </c>
      <c r="D186" s="196" t="str">
        <f>_xlfn.IFS(C151&lt;&gt;'scelta condizioni'!B6,"0,00 €",G147*2&gt;=50000,"0,00 €",(G147*2&gt;=5000)*(G147*2&lt;=50000),G147*2,G147*2&lt;=5000,"0,00 €")</f>
        <v>0,00 €</v>
      </c>
      <c r="E186" s="124"/>
      <c r="F186" s="188"/>
      <c r="G186" s="103"/>
      <c r="H186" s="103"/>
      <c r="I186" s="103"/>
      <c r="J186" s="103"/>
      <c r="K186" s="103"/>
      <c r="L186" s="103"/>
      <c r="M186" s="103"/>
      <c r="N186" s="103"/>
      <c r="O186" s="103"/>
      <c r="P186" s="103"/>
      <c r="Q186" s="103"/>
      <c r="R186" s="103"/>
      <c r="S186" s="103"/>
    </row>
    <row r="187" spans="3:19" ht="12.9" customHeight="1" x14ac:dyDescent="0.25">
      <c r="C187" s="81" t="s">
        <v>104</v>
      </c>
      <c r="D187" s="125"/>
      <c r="E187" s="136"/>
      <c r="F187" s="192">
        <f>IF(AND(C151='scelta condizioni'!B6,(G147*2&gt;5000)*(G147*2&lt;=49999.99)),D186*D185/D184,0)</f>
        <v>0</v>
      </c>
      <c r="G187" s="103"/>
      <c r="H187" s="103"/>
      <c r="I187" s="103"/>
      <c r="J187" s="103"/>
      <c r="K187" s="103"/>
      <c r="L187" s="103"/>
      <c r="M187" s="103"/>
      <c r="N187" s="103"/>
      <c r="O187" s="103"/>
      <c r="P187" s="103"/>
      <c r="Q187" s="103"/>
      <c r="R187" s="103"/>
      <c r="S187" s="103"/>
    </row>
    <row r="188" spans="3:19" ht="42.9" customHeight="1" thickBot="1" x14ac:dyDescent="0.3">
      <c r="C188" s="119" t="s">
        <v>107</v>
      </c>
      <c r="D188" s="132" t="s">
        <v>117</v>
      </c>
      <c r="E188" s="133">
        <v>5164</v>
      </c>
      <c r="F188" s="193">
        <f>IF(AND($C$151='scelta condizioni'!B6,(G147*2&gt;=49999.99)),E188,0)</f>
        <v>0</v>
      </c>
      <c r="G188" s="103"/>
      <c r="H188" s="103"/>
      <c r="I188" s="103"/>
      <c r="J188" s="103"/>
      <c r="K188" s="103"/>
      <c r="L188" s="103"/>
      <c r="M188" s="103"/>
      <c r="N188" s="103"/>
      <c r="O188" s="103"/>
      <c r="P188" s="103"/>
      <c r="Q188" s="103"/>
      <c r="R188" s="103"/>
      <c r="S188" s="103"/>
    </row>
    <row r="189" spans="3:19" ht="21" customHeight="1" thickTop="1" x14ac:dyDescent="0.25">
      <c r="G189" s="103"/>
      <c r="H189" s="103"/>
      <c r="I189" s="103"/>
      <c r="J189" s="103"/>
      <c r="K189" s="103"/>
      <c r="L189" s="103"/>
      <c r="M189" s="103"/>
      <c r="N189" s="103"/>
      <c r="O189" s="103"/>
      <c r="P189" s="103"/>
      <c r="Q189" s="103"/>
      <c r="R189" s="103"/>
      <c r="S189" s="103"/>
    </row>
    <row r="190" spans="3:19" ht="13.2" x14ac:dyDescent="0.25">
      <c r="G190" s="103"/>
      <c r="H190" s="103"/>
      <c r="I190" s="103"/>
      <c r="J190" s="103"/>
      <c r="K190" s="103"/>
      <c r="L190" s="103"/>
      <c r="M190" s="103"/>
      <c r="N190" s="103"/>
      <c r="O190" s="103"/>
      <c r="P190" s="103"/>
      <c r="Q190" s="103"/>
      <c r="R190" s="103"/>
      <c r="S190" s="103"/>
    </row>
    <row r="191" spans="3:19" ht="13.2" x14ac:dyDescent="0.25">
      <c r="G191" s="103"/>
      <c r="H191" s="103"/>
      <c r="I191" s="103"/>
      <c r="J191" s="103"/>
      <c r="K191" s="103"/>
      <c r="L191" s="103"/>
      <c r="M191" s="103"/>
      <c r="N191" s="103"/>
      <c r="O191" s="103"/>
      <c r="P191" s="103"/>
      <c r="Q191" s="103"/>
      <c r="R191" s="103"/>
      <c r="S191" s="103"/>
    </row>
    <row r="192" spans="3:19" ht="13.2" x14ac:dyDescent="0.25">
      <c r="G192" s="103"/>
      <c r="H192" s="103"/>
      <c r="I192" s="103"/>
      <c r="J192" s="103"/>
      <c r="K192" s="103"/>
      <c r="L192" s="103"/>
      <c r="M192" s="103"/>
      <c r="N192" s="103"/>
      <c r="O192" s="103"/>
      <c r="P192" s="103"/>
      <c r="Q192" s="103"/>
      <c r="R192" s="103"/>
      <c r="S192" s="103"/>
    </row>
    <row r="193" spans="7:19" ht="13.2" x14ac:dyDescent="0.25">
      <c r="G193" s="103"/>
      <c r="H193" s="103"/>
      <c r="I193" s="103"/>
      <c r="J193" s="103"/>
      <c r="K193" s="103"/>
      <c r="L193" s="103"/>
      <c r="M193" s="103"/>
      <c r="N193" s="103"/>
      <c r="O193" s="103"/>
      <c r="P193" s="103"/>
      <c r="Q193" s="103"/>
      <c r="R193" s="103"/>
      <c r="S193" s="103"/>
    </row>
    <row r="194" spans="7:19" ht="13.2" x14ac:dyDescent="0.25">
      <c r="G194" s="103"/>
      <c r="H194" s="103"/>
      <c r="I194" s="103"/>
      <c r="J194" s="103"/>
      <c r="K194" s="103"/>
      <c r="L194" s="103"/>
      <c r="M194" s="103"/>
      <c r="N194" s="103"/>
      <c r="O194" s="103"/>
      <c r="P194" s="103"/>
      <c r="Q194" s="103"/>
      <c r="R194" s="103"/>
      <c r="S194" s="103"/>
    </row>
    <row r="195" spans="7:19" ht="13.2" x14ac:dyDescent="0.25">
      <c r="G195" s="103"/>
      <c r="H195" s="103"/>
      <c r="I195" s="103"/>
      <c r="J195" s="103"/>
      <c r="K195" s="103"/>
      <c r="L195" s="103"/>
      <c r="M195" s="103"/>
      <c r="N195" s="103"/>
      <c r="O195" s="103"/>
      <c r="P195" s="103"/>
      <c r="Q195" s="103"/>
      <c r="R195" s="103"/>
      <c r="S195" s="103"/>
    </row>
    <row r="196" spans="7:19" ht="27.75" customHeight="1" x14ac:dyDescent="0.25">
      <c r="G196" s="103"/>
      <c r="H196" s="103"/>
      <c r="I196" s="103"/>
      <c r="J196" s="103"/>
      <c r="K196" s="103"/>
      <c r="L196" s="103"/>
      <c r="M196" s="103"/>
      <c r="N196" s="103"/>
      <c r="O196" s="103"/>
      <c r="P196" s="103"/>
      <c r="Q196" s="103"/>
      <c r="R196" s="103"/>
      <c r="S196" s="103"/>
    </row>
    <row r="197" spans="7:19" ht="15.75" customHeight="1" x14ac:dyDescent="0.25">
      <c r="G197" s="103"/>
      <c r="H197" s="103"/>
      <c r="I197" s="103"/>
      <c r="J197" s="103"/>
      <c r="K197" s="103"/>
      <c r="L197" s="103"/>
      <c r="M197" s="103"/>
      <c r="N197" s="103"/>
      <c r="O197" s="103"/>
      <c r="P197" s="103"/>
      <c r="Q197" s="103"/>
      <c r="R197" s="103"/>
      <c r="S197" s="103"/>
    </row>
    <row r="198" spans="7:19" ht="15.75" customHeight="1" x14ac:dyDescent="0.25">
      <c r="G198" s="103"/>
      <c r="H198" s="103"/>
      <c r="I198" s="103"/>
      <c r="J198" s="103"/>
      <c r="K198" s="103"/>
      <c r="L198" s="103"/>
      <c r="M198" s="103"/>
      <c r="N198" s="103"/>
      <c r="O198" s="103"/>
      <c r="P198" s="103"/>
      <c r="Q198" s="103"/>
      <c r="R198" s="103"/>
      <c r="S198" s="103"/>
    </row>
    <row r="199" spans="7:19" ht="15.75" customHeight="1" x14ac:dyDescent="0.25">
      <c r="G199" s="103"/>
      <c r="H199" s="103"/>
      <c r="I199" s="103"/>
      <c r="J199" s="103"/>
      <c r="K199" s="103"/>
      <c r="L199" s="103"/>
      <c r="M199" s="103"/>
      <c r="N199" s="103"/>
      <c r="O199" s="103"/>
      <c r="P199" s="103"/>
      <c r="Q199" s="103"/>
      <c r="R199" s="103"/>
      <c r="S199" s="103"/>
    </row>
    <row r="200" spans="7:19" ht="9" customHeight="1" x14ac:dyDescent="0.25">
      <c r="G200" s="103"/>
      <c r="H200" s="103"/>
      <c r="I200" s="103"/>
      <c r="J200" s="103"/>
      <c r="K200" s="103"/>
      <c r="L200" s="103"/>
      <c r="M200" s="103"/>
      <c r="N200" s="103"/>
      <c r="O200" s="103"/>
      <c r="P200" s="103"/>
      <c r="Q200" s="103"/>
      <c r="R200" s="103"/>
      <c r="S200" s="103"/>
    </row>
    <row r="201" spans="7:19" ht="15.75" customHeight="1" x14ac:dyDescent="0.25">
      <c r="G201" s="103"/>
      <c r="H201" s="103"/>
      <c r="I201" s="103"/>
      <c r="J201" s="103"/>
      <c r="K201" s="103"/>
      <c r="L201" s="103"/>
      <c r="M201" s="103"/>
      <c r="N201" s="103"/>
      <c r="O201" s="103"/>
      <c r="P201" s="103"/>
      <c r="Q201" s="103"/>
      <c r="R201" s="103"/>
      <c r="S201" s="103"/>
    </row>
    <row r="202" spans="7:19" ht="24" customHeight="1" x14ac:dyDescent="0.25">
      <c r="G202" s="103"/>
      <c r="H202" s="103"/>
      <c r="I202" s="103"/>
      <c r="J202" s="103"/>
      <c r="K202" s="103"/>
      <c r="L202" s="103"/>
      <c r="M202" s="103"/>
      <c r="N202" s="103"/>
      <c r="O202" s="103"/>
      <c r="P202" s="103"/>
      <c r="Q202" s="103"/>
      <c r="R202" s="103"/>
      <c r="S202" s="103"/>
    </row>
    <row r="203" spans="7:19" ht="15.75" customHeight="1" x14ac:dyDescent="0.25">
      <c r="G203" s="103"/>
      <c r="H203" s="103"/>
      <c r="I203" s="103"/>
      <c r="J203" s="103"/>
      <c r="K203" s="103"/>
      <c r="L203" s="103"/>
      <c r="M203" s="103"/>
      <c r="N203" s="103"/>
      <c r="O203" s="103"/>
      <c r="P203" s="103"/>
      <c r="Q203" s="103"/>
      <c r="R203" s="103"/>
      <c r="S203" s="103"/>
    </row>
    <row r="204" spans="7:19" ht="15.75" customHeight="1" x14ac:dyDescent="0.25">
      <c r="G204" s="103"/>
      <c r="H204" s="103"/>
      <c r="I204" s="103"/>
      <c r="J204" s="103"/>
      <c r="K204" s="103"/>
      <c r="L204" s="103"/>
      <c r="M204" s="103"/>
      <c r="N204" s="103"/>
      <c r="O204" s="103"/>
      <c r="P204" s="103"/>
      <c r="Q204" s="103"/>
      <c r="R204" s="103"/>
      <c r="S204" s="103"/>
    </row>
    <row r="205" spans="7:19" ht="15.75" customHeight="1" x14ac:dyDescent="0.25">
      <c r="G205" s="103"/>
      <c r="H205" s="103"/>
      <c r="I205" s="103"/>
      <c r="J205" s="103"/>
      <c r="K205" s="103"/>
      <c r="L205" s="103"/>
      <c r="M205" s="103"/>
      <c r="N205" s="103"/>
      <c r="O205" s="103"/>
      <c r="P205" s="103"/>
      <c r="Q205" s="103"/>
      <c r="R205" s="103"/>
      <c r="S205" s="103"/>
    </row>
    <row r="206" spans="7:19" ht="9" customHeight="1" x14ac:dyDescent="0.25">
      <c r="G206" s="103"/>
      <c r="H206" s="103"/>
      <c r="I206" s="103"/>
      <c r="J206" s="103"/>
      <c r="K206" s="103"/>
      <c r="L206" s="103"/>
      <c r="M206" s="103"/>
      <c r="N206" s="103"/>
      <c r="O206" s="103"/>
      <c r="P206" s="103"/>
      <c r="Q206" s="103"/>
      <c r="R206" s="103"/>
      <c r="S206" s="103"/>
    </row>
    <row r="207" spans="7:19" ht="13.2" x14ac:dyDescent="0.25">
      <c r="G207" s="103"/>
      <c r="H207" s="103"/>
      <c r="I207" s="103"/>
      <c r="J207" s="103"/>
      <c r="K207" s="103"/>
      <c r="L207" s="103"/>
      <c r="M207" s="103"/>
      <c r="N207" s="103"/>
      <c r="O207" s="103"/>
      <c r="P207" s="103"/>
      <c r="Q207" s="103"/>
      <c r="R207" s="103"/>
      <c r="S207" s="103"/>
    </row>
    <row r="208" spans="7:19" ht="15.75" customHeight="1" x14ac:dyDescent="0.25">
      <c r="G208" s="103"/>
      <c r="H208" s="103"/>
      <c r="I208" s="103"/>
      <c r="J208" s="103"/>
      <c r="K208" s="103"/>
      <c r="L208" s="103"/>
      <c r="M208" s="103"/>
      <c r="N208" s="103"/>
      <c r="O208" s="103"/>
      <c r="P208" s="103"/>
      <c r="Q208" s="103"/>
      <c r="R208" s="103"/>
      <c r="S208" s="103"/>
    </row>
    <row r="209" spans="2:19" ht="47.25" customHeight="1" x14ac:dyDescent="0.25">
      <c r="G209" s="103"/>
      <c r="H209" s="103"/>
      <c r="I209" s="103"/>
      <c r="J209" s="103"/>
      <c r="K209" s="103"/>
      <c r="L209" s="103"/>
      <c r="M209" s="103"/>
      <c r="N209" s="103"/>
      <c r="O209" s="103"/>
      <c r="P209" s="103"/>
      <c r="Q209" s="103"/>
      <c r="R209" s="103"/>
      <c r="S209" s="103"/>
    </row>
    <row r="210" spans="2:19" ht="51" customHeight="1" x14ac:dyDescent="0.25">
      <c r="G210" s="103"/>
      <c r="H210" s="103"/>
      <c r="I210" s="103"/>
      <c r="J210" s="103"/>
      <c r="K210" s="103"/>
      <c r="L210" s="103"/>
      <c r="M210" s="103"/>
      <c r="N210" s="103"/>
      <c r="O210" s="103"/>
      <c r="P210" s="103"/>
      <c r="Q210" s="103"/>
      <c r="R210" s="103"/>
      <c r="S210" s="103"/>
    </row>
    <row r="211" spans="2:19" ht="31.5" customHeight="1" x14ac:dyDescent="0.25"/>
    <row r="212" spans="2:19" ht="51.75" customHeight="1" x14ac:dyDescent="0.25"/>
    <row r="213" spans="2:19" ht="24" customHeight="1" x14ac:dyDescent="0.25"/>
    <row r="214" spans="2:19" ht="23.25" customHeight="1" x14ac:dyDescent="0.25"/>
    <row r="220" spans="2:19" ht="10.8" thickBot="1" x14ac:dyDescent="0.3">
      <c r="B220" s="116"/>
    </row>
    <row r="221" spans="2:19" ht="10.8" thickTop="1" x14ac:dyDescent="0.25"/>
    <row r="222" spans="2:19" ht="33" customHeight="1" x14ac:dyDescent="0.25"/>
    <row r="223" spans="2:19" ht="45" customHeight="1" x14ac:dyDescent="0.25"/>
    <row r="224" spans="2:19" ht="45.75" customHeight="1" x14ac:dyDescent="0.25"/>
    <row r="226" ht="27.75" customHeight="1" x14ac:dyDescent="0.25"/>
    <row r="227" ht="21" customHeight="1" x14ac:dyDescent="0.25"/>
  </sheetData>
  <sheetProtection algorithmName="SHA-512" hashValue="g75DK37BV8+tU+WMD5PUvYbYqfGKtM/ppiH1zOYvUKbQwdDfWKJksODTqET3Uh+5Atbwigec/rXRLXLpJ4zyIA==" saltValue="OIvaq12tAUANHj8NDmB90Q==" spinCount="100000" sheet="1" objects="1" scenarios="1"/>
  <mergeCells count="117">
    <mergeCell ref="D12:F12"/>
    <mergeCell ref="D13:F13"/>
    <mergeCell ref="E38:E40"/>
    <mergeCell ref="E42:E43"/>
    <mergeCell ref="C44:E44"/>
    <mergeCell ref="C50:E50"/>
    <mergeCell ref="K50:L50"/>
    <mergeCell ref="C51:E51"/>
    <mergeCell ref="K51:L51"/>
    <mergeCell ref="C47:L47"/>
    <mergeCell ref="C48:E49"/>
    <mergeCell ref="F48:F49"/>
    <mergeCell ref="G48:H48"/>
    <mergeCell ref="I48:I49"/>
    <mergeCell ref="J48:J49"/>
    <mergeCell ref="K48:L49"/>
    <mergeCell ref="G33:J33"/>
    <mergeCell ref="C2:L2"/>
    <mergeCell ref="C3:L3"/>
    <mergeCell ref="D4:L4"/>
    <mergeCell ref="D5:L5"/>
    <mergeCell ref="D6:L6"/>
    <mergeCell ref="D7:L7"/>
    <mergeCell ref="C24:L24"/>
    <mergeCell ref="E28:E31"/>
    <mergeCell ref="E33:E36"/>
    <mergeCell ref="C19:L19"/>
    <mergeCell ref="G20:H20"/>
    <mergeCell ref="I20:L21"/>
    <mergeCell ref="G21:H21"/>
    <mergeCell ref="C22:C23"/>
    <mergeCell ref="D22:D23"/>
    <mergeCell ref="E22:E23"/>
    <mergeCell ref="F22:F23"/>
    <mergeCell ref="I22:L23"/>
    <mergeCell ref="D10:F10"/>
    <mergeCell ref="D11:F11"/>
    <mergeCell ref="C15:L15"/>
    <mergeCell ref="C16:L16"/>
    <mergeCell ref="C17:L17"/>
    <mergeCell ref="C9:G9"/>
    <mergeCell ref="K56:L56"/>
    <mergeCell ref="C57:E57"/>
    <mergeCell ref="K57:L57"/>
    <mergeCell ref="H58:J58"/>
    <mergeCell ref="K58:L58"/>
    <mergeCell ref="C53:E53"/>
    <mergeCell ref="K53:L53"/>
    <mergeCell ref="C54:E54"/>
    <mergeCell ref="K54:L54"/>
    <mergeCell ref="C55:E55"/>
    <mergeCell ref="K55:L55"/>
    <mergeCell ref="C52:E52"/>
    <mergeCell ref="K52:L52"/>
    <mergeCell ref="C115:E115"/>
    <mergeCell ref="C121:E121"/>
    <mergeCell ref="C59:L59"/>
    <mergeCell ref="E61:E70"/>
    <mergeCell ref="C71:L71"/>
    <mergeCell ref="E73:E75"/>
    <mergeCell ref="C76:L76"/>
    <mergeCell ref="C80:L80"/>
    <mergeCell ref="C116:E116"/>
    <mergeCell ref="K116:L116"/>
    <mergeCell ref="C117:E117"/>
    <mergeCell ref="K117:L117"/>
    <mergeCell ref="K115:L115"/>
    <mergeCell ref="E107:E108"/>
    <mergeCell ref="C109:E109"/>
    <mergeCell ref="C113:E114"/>
    <mergeCell ref="F113:F114"/>
    <mergeCell ref="G113:H113"/>
    <mergeCell ref="I113:I114"/>
    <mergeCell ref="C118:E118"/>
    <mergeCell ref="K118:L118"/>
    <mergeCell ref="C56:E56"/>
    <mergeCell ref="C119:E119"/>
    <mergeCell ref="K119:L119"/>
    <mergeCell ref="C120:E120"/>
    <mergeCell ref="K120:L120"/>
    <mergeCell ref="C81:L81"/>
    <mergeCell ref="C83:L83"/>
    <mergeCell ref="G84:H84"/>
    <mergeCell ref="I84:L85"/>
    <mergeCell ref="C86:C87"/>
    <mergeCell ref="D86:D87"/>
    <mergeCell ref="I86:L87"/>
    <mergeCell ref="G85:H85"/>
    <mergeCell ref="J113:J114"/>
    <mergeCell ref="K113:L114"/>
    <mergeCell ref="C88:L88"/>
    <mergeCell ref="E92:E95"/>
    <mergeCell ref="E97:E100"/>
    <mergeCell ref="E102:E104"/>
    <mergeCell ref="E86:E87"/>
    <mergeCell ref="F86:F87"/>
    <mergeCell ref="C112:L112"/>
    <mergeCell ref="G98:J98"/>
    <mergeCell ref="C181:D181"/>
    <mergeCell ref="C171:D171"/>
    <mergeCell ref="C145:L145"/>
    <mergeCell ref="C122:E122"/>
    <mergeCell ref="C157:F157"/>
    <mergeCell ref="E138:E140"/>
    <mergeCell ref="K121:L121"/>
    <mergeCell ref="K122:L122"/>
    <mergeCell ref="K123:L123"/>
    <mergeCell ref="C149:L149"/>
    <mergeCell ref="C141:L141"/>
    <mergeCell ref="H123:J123"/>
    <mergeCell ref="C124:L124"/>
    <mergeCell ref="E126:E135"/>
    <mergeCell ref="C136:L136"/>
    <mergeCell ref="C168:F168"/>
    <mergeCell ref="C169:F169"/>
    <mergeCell ref="C179:F179"/>
    <mergeCell ref="C153:F153"/>
  </mergeCells>
  <conditionalFormatting sqref="F155">
    <cfRule type="cellIs" dxfId="13" priority="4" operator="greaterThan">
      <formula>1</formula>
    </cfRule>
  </conditionalFormatting>
  <conditionalFormatting sqref="F158">
    <cfRule type="cellIs" dxfId="12" priority="6" operator="greaterThan">
      <formula>0</formula>
    </cfRule>
  </conditionalFormatting>
  <conditionalFormatting sqref="F160">
    <cfRule type="cellIs" dxfId="11" priority="20" operator="greaterThan">
      <formula>0</formula>
    </cfRule>
  </conditionalFormatting>
  <conditionalFormatting sqref="F165">
    <cfRule type="cellIs" dxfId="10" priority="18" operator="greaterThan">
      <formula>0</formula>
    </cfRule>
  </conditionalFormatting>
  <conditionalFormatting sqref="F166">
    <cfRule type="cellIs" dxfId="9" priority="3" operator="greaterThan">
      <formula>0</formula>
    </cfRule>
  </conditionalFormatting>
  <conditionalFormatting sqref="F170">
    <cfRule type="cellIs" dxfId="8" priority="7" operator="greaterThan">
      <formula>0</formula>
    </cfRule>
  </conditionalFormatting>
  <conditionalFormatting sqref="F172">
    <cfRule type="cellIs" dxfId="7" priority="17" operator="greaterThan">
      <formula>0</formula>
    </cfRule>
  </conditionalFormatting>
  <conditionalFormatting sqref="F177">
    <cfRule type="cellIs" dxfId="6" priority="16" operator="greaterThan">
      <formula>0</formula>
    </cfRule>
  </conditionalFormatting>
  <conditionalFormatting sqref="F178">
    <cfRule type="cellIs" dxfId="5" priority="14" operator="greaterThan">
      <formula>0</formula>
    </cfRule>
  </conditionalFormatting>
  <conditionalFormatting sqref="F180">
    <cfRule type="cellIs" dxfId="4" priority="5" operator="greaterThan">
      <formula>0</formula>
    </cfRule>
  </conditionalFormatting>
  <conditionalFormatting sqref="F182">
    <cfRule type="cellIs" dxfId="3" priority="13" operator="greaterThan">
      <formula>0</formula>
    </cfRule>
  </conditionalFormatting>
  <conditionalFormatting sqref="F187">
    <cfRule type="cellIs" dxfId="2" priority="10" operator="greaterThan">
      <formula>0</formula>
    </cfRule>
  </conditionalFormatting>
  <conditionalFormatting sqref="F188">
    <cfRule type="cellIs" dxfId="1" priority="2" operator="greaterThan">
      <formula>0</formula>
    </cfRule>
  </conditionalFormatting>
  <conditionalFormatting sqref="F191">
    <cfRule type="cellIs" dxfId="0" priority="1" operator="between">
      <formula>1</formula>
      <formula>55</formula>
    </cfRule>
  </conditionalFormatting>
  <dataValidations count="1">
    <dataValidation allowBlank="1" showInputMessage="1" showErrorMessage="1" promptTitle="falliti" sqref="G147" xr:uid="{E89F9EF4-10C7-431E-A54E-958335D76A8E}"/>
  </dataValidations>
  <printOptions horizontalCentered="1" verticalCentered="1"/>
  <pageMargins left="3.937007874015748E-2" right="3.937007874015748E-2" top="0.31496062992125984" bottom="0.31496062992125984" header="0.31496062992125984" footer="0.27559055118110237"/>
  <pageSetup paperSize="125" scale="87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Document.8" shapeId="2050" r:id="rId4">
          <objectPr defaultSize="0" r:id="rId5">
            <anchor moveWithCells="1" sizeWithCells="1">
              <from>
                <xdr:col>5</xdr:col>
                <xdr:colOff>952500</xdr:colOff>
                <xdr:row>1</xdr:row>
                <xdr:rowOff>152400</xdr:rowOff>
              </from>
              <to>
                <xdr:col>6</xdr:col>
                <xdr:colOff>411480</xdr:colOff>
                <xdr:row>1</xdr:row>
                <xdr:rowOff>830580</xdr:rowOff>
              </to>
            </anchor>
          </objectPr>
        </oleObject>
      </mc:Choice>
      <mc:Fallback>
        <oleObject progId="Word.Document.8" shapeId="2050" r:id="rId4"/>
      </mc:Fallback>
    </mc:AlternateContent>
  </oleObjec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A19B82EA-B934-4B7A-B792-76E8C5091FE7}">
          <x14:formula1>
            <xm:f>'scelta condizioni'!$B$3:$B$6</xm:f>
          </x14:formula1>
          <xm:sqref>C151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4650D1-897E-4EFE-9691-5E38998DA350}">
  <dimension ref="B2:D25"/>
  <sheetViews>
    <sheetView workbookViewId="0">
      <selection activeCell="C6" sqref="C6"/>
    </sheetView>
  </sheetViews>
  <sheetFormatPr defaultRowHeight="13.2" x14ac:dyDescent="0.25"/>
  <cols>
    <col min="2" max="2" width="18.109375" customWidth="1"/>
    <col min="3" max="3" width="18.33203125" customWidth="1"/>
    <col min="4" max="4" width="16.33203125" customWidth="1"/>
  </cols>
  <sheetData>
    <row r="2" spans="2:4" ht="39" customHeight="1" x14ac:dyDescent="0.25">
      <c r="B2" s="91" t="s">
        <v>125</v>
      </c>
      <c r="C2" s="91"/>
      <c r="D2" s="91"/>
    </row>
    <row r="3" spans="2:4" ht="77.25" customHeight="1" x14ac:dyDescent="0.25">
      <c r="B3" s="90" t="s">
        <v>124</v>
      </c>
      <c r="C3" s="92"/>
      <c r="D3" s="92"/>
    </row>
    <row r="4" spans="2:4" ht="39.6" x14ac:dyDescent="0.25">
      <c r="B4" s="90" t="s">
        <v>126</v>
      </c>
      <c r="C4" s="92"/>
      <c r="D4" s="92"/>
    </row>
    <row r="5" spans="2:4" ht="81" customHeight="1" x14ac:dyDescent="0.25">
      <c r="B5" s="90" t="s">
        <v>144</v>
      </c>
      <c r="C5" s="89"/>
      <c r="D5" s="92"/>
    </row>
    <row r="6" spans="2:4" ht="60" x14ac:dyDescent="0.25">
      <c r="B6" s="117" t="s">
        <v>145</v>
      </c>
      <c r="C6" s="89"/>
      <c r="D6" s="89"/>
    </row>
    <row r="7" spans="2:4" ht="46.2" customHeight="1" x14ac:dyDescent="0.25">
      <c r="B7" s="90"/>
      <c r="C7" s="89"/>
      <c r="D7" s="89"/>
    </row>
    <row r="8" spans="2:4" x14ac:dyDescent="0.25">
      <c r="B8" s="90"/>
    </row>
    <row r="9" spans="2:4" x14ac:dyDescent="0.25">
      <c r="B9" s="90"/>
    </row>
    <row r="10" spans="2:4" x14ac:dyDescent="0.25">
      <c r="B10" s="90"/>
    </row>
    <row r="11" spans="2:4" x14ac:dyDescent="0.25">
      <c r="B11" s="89"/>
    </row>
    <row r="12" spans="2:4" x14ac:dyDescent="0.25">
      <c r="B12" s="89"/>
    </row>
    <row r="13" spans="2:4" x14ac:dyDescent="0.25">
      <c r="B13" s="89"/>
    </row>
    <row r="14" spans="2:4" x14ac:dyDescent="0.25">
      <c r="B14" s="89"/>
    </row>
    <row r="15" spans="2:4" x14ac:dyDescent="0.25">
      <c r="B15" s="89"/>
    </row>
    <row r="16" spans="2:4" x14ac:dyDescent="0.25">
      <c r="B16" s="89"/>
    </row>
    <row r="17" spans="2:2" x14ac:dyDescent="0.25">
      <c r="B17" s="89"/>
    </row>
    <row r="18" spans="2:2" x14ac:dyDescent="0.25">
      <c r="B18" s="89"/>
    </row>
    <row r="19" spans="2:2" x14ac:dyDescent="0.25">
      <c r="B19" s="89"/>
    </row>
    <row r="20" spans="2:2" x14ac:dyDescent="0.25">
      <c r="B20" s="89"/>
    </row>
    <row r="21" spans="2:2" x14ac:dyDescent="0.25">
      <c r="B21" s="89"/>
    </row>
    <row r="22" spans="2:2" x14ac:dyDescent="0.25">
      <c r="B22" s="89"/>
    </row>
    <row r="23" spans="2:2" x14ac:dyDescent="0.25">
      <c r="B23" s="89"/>
    </row>
    <row r="24" spans="2:2" x14ac:dyDescent="0.25">
      <c r="B24" s="89"/>
    </row>
    <row r="25" spans="2:2" x14ac:dyDescent="0.25">
      <c r="B25" s="8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calcolo sanzioni</vt:lpstr>
      <vt:lpstr>scelta condizioni</vt:lpstr>
      <vt:lpstr>'calcolo sanzioni'!Area_stampa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UFFICIO URBANISTICA</dc:creator>
  <cp:lastModifiedBy>alberto lesti</cp:lastModifiedBy>
  <cp:lastPrinted>2026-09-18T10:01:03Z</cp:lastPrinted>
  <dcterms:created xsi:type="dcterms:W3CDTF">2002-01-24T09:54:26Z</dcterms:created>
  <dcterms:modified xsi:type="dcterms:W3CDTF">2026-10-16T16:17:13Z</dcterms:modified>
</cp:coreProperties>
</file>